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erome\Desktop\avega-list\"/>
    </mc:Choice>
  </mc:AlternateContent>
  <xr:revisionPtr revIDLastSave="0" documentId="13_ncr:1_{8A7F3D8A-C811-43E0-9041-4070DE0804B6}" xr6:coauthVersionLast="47" xr6:coauthVersionMax="47" xr10:uidLastSave="{00000000-0000-0000-0000-000000000000}"/>
  <bookViews>
    <workbookView xWindow="-120" yWindow="-120" windowWidth="20730" windowHeight="11160" tabRatio="500" firstSheet="1" activeTab="1" xr2:uid="{00000000-000D-0000-FFFF-FFFF00000000}"/>
  </bookViews>
  <sheets>
    <sheet name="Sheet1" sheetId="1" state="hidden" r:id="rId1"/>
    <sheet name="Sheet2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AQ101" i="1" l="1"/>
  <c r="AP98" i="1"/>
  <c r="AO98" i="1"/>
  <c r="AN98" i="1"/>
  <c r="AM98" i="1"/>
  <c r="AL98" i="1"/>
  <c r="AQ97" i="1"/>
  <c r="AQ96" i="1"/>
  <c r="AQ95" i="1"/>
  <c r="AQ98" i="1" s="1"/>
  <c r="AP93" i="1"/>
  <c r="AO93" i="1"/>
  <c r="AN93" i="1"/>
  <c r="AM93" i="1"/>
  <c r="AQ92" i="1"/>
  <c r="AQ91" i="1"/>
  <c r="AM91" i="1"/>
  <c r="AM90" i="1"/>
  <c r="AL90" i="1"/>
  <c r="AL93" i="1" s="1"/>
  <c r="W83" i="1"/>
  <c r="R83" i="1"/>
  <c r="H83" i="1"/>
  <c r="AT82" i="1"/>
  <c r="AO82" i="1"/>
  <c r="AN82" i="1"/>
  <c r="AM82" i="1"/>
  <c r="AL82" i="1"/>
  <c r="AJ82" i="1"/>
  <c r="AI82" i="1"/>
  <c r="AH82" i="1"/>
  <c r="AG82" i="1"/>
  <c r="AF82" i="1"/>
  <c r="AE82" i="1"/>
  <c r="AD82" i="1"/>
  <c r="AC82" i="1"/>
  <c r="AA82" i="1"/>
  <c r="Z82" i="1"/>
  <c r="Y82" i="1"/>
  <c r="V82" i="1"/>
  <c r="U82" i="1"/>
  <c r="T82" i="1"/>
  <c r="S82" i="1"/>
  <c r="Q82" i="1"/>
  <c r="P82" i="1" s="1"/>
  <c r="O82" i="1"/>
  <c r="N82" i="1"/>
  <c r="M82" i="1"/>
  <c r="L82" i="1"/>
  <c r="J82" i="1"/>
  <c r="I82" i="1"/>
  <c r="F82" i="1"/>
  <c r="E82" i="1"/>
  <c r="D82" i="1"/>
  <c r="C82" i="1"/>
  <c r="AO81" i="1"/>
  <c r="AN81" i="1"/>
  <c r="AM81" i="1"/>
  <c r="AL81" i="1"/>
  <c r="AJ81" i="1"/>
  <c r="AI81" i="1"/>
  <c r="AH81" i="1"/>
  <c r="AG81" i="1"/>
  <c r="AF81" i="1"/>
  <c r="AE81" i="1"/>
  <c r="AD81" i="1"/>
  <c r="AC81" i="1"/>
  <c r="AA81" i="1"/>
  <c r="Z81" i="1"/>
  <c r="Y81" i="1"/>
  <c r="V81" i="1"/>
  <c r="U81" i="1"/>
  <c r="T81" i="1"/>
  <c r="S81" i="1"/>
  <c r="Q81" i="1"/>
  <c r="N81" i="1"/>
  <c r="M81" i="1"/>
  <c r="L81" i="1"/>
  <c r="J81" i="1"/>
  <c r="I81" i="1"/>
  <c r="K81" i="1" s="1"/>
  <c r="F81" i="1"/>
  <c r="E81" i="1"/>
  <c r="D81" i="1"/>
  <c r="C81" i="1"/>
  <c r="AO80" i="1"/>
  <c r="AN80" i="1"/>
  <c r="AM80" i="1"/>
  <c r="AL80" i="1"/>
  <c r="AJ80" i="1"/>
  <c r="AI80" i="1"/>
  <c r="AH80" i="1"/>
  <c r="AG80" i="1"/>
  <c r="AF80" i="1"/>
  <c r="AE80" i="1"/>
  <c r="AD80" i="1"/>
  <c r="AC80" i="1"/>
  <c r="AA80" i="1"/>
  <c r="Z80" i="1"/>
  <c r="Y80" i="1"/>
  <c r="V80" i="1"/>
  <c r="U80" i="1"/>
  <c r="T80" i="1"/>
  <c r="S80" i="1"/>
  <c r="Q80" i="1"/>
  <c r="O80" i="1" s="1"/>
  <c r="N80" i="1"/>
  <c r="M80" i="1"/>
  <c r="L80" i="1"/>
  <c r="J80" i="1"/>
  <c r="I80" i="1"/>
  <c r="F80" i="1"/>
  <c r="E80" i="1"/>
  <c r="D80" i="1"/>
  <c r="C80" i="1"/>
  <c r="G80" i="1" s="1"/>
  <c r="AO79" i="1"/>
  <c r="AN79" i="1"/>
  <c r="AM79" i="1"/>
  <c r="AL79" i="1"/>
  <c r="AJ79" i="1"/>
  <c r="AI79" i="1"/>
  <c r="AH79" i="1"/>
  <c r="AG79" i="1"/>
  <c r="AF79" i="1"/>
  <c r="AE79" i="1"/>
  <c r="AD79" i="1"/>
  <c r="AC79" i="1"/>
  <c r="AA79" i="1"/>
  <c r="Z79" i="1"/>
  <c r="Y79" i="1"/>
  <c r="V79" i="1"/>
  <c r="U79" i="1"/>
  <c r="T79" i="1"/>
  <c r="S79" i="1"/>
  <c r="N79" i="1"/>
  <c r="M79" i="1"/>
  <c r="L79" i="1"/>
  <c r="J79" i="1"/>
  <c r="I79" i="1"/>
  <c r="K79" i="1" s="1"/>
  <c r="F79" i="1"/>
  <c r="E79" i="1"/>
  <c r="G79" i="1" s="1"/>
  <c r="D79" i="1"/>
  <c r="C79" i="1"/>
  <c r="B79" i="1"/>
  <c r="Q79" i="1" s="1"/>
  <c r="AT78" i="1"/>
  <c r="AT84" i="1" s="1"/>
  <c r="AO78" i="1"/>
  <c r="AO83" i="1" s="1"/>
  <c r="AN78" i="1"/>
  <c r="AM78" i="1"/>
  <c r="AM83" i="1" s="1"/>
  <c r="AL78" i="1"/>
  <c r="AL83" i="1" s="1"/>
  <c r="AJ78" i="1"/>
  <c r="AI78" i="1"/>
  <c r="AI83" i="1" s="1"/>
  <c r="AH78" i="1"/>
  <c r="AH83" i="1" s="1"/>
  <c r="AG78" i="1"/>
  <c r="AF78" i="1"/>
  <c r="AF83" i="1" s="1"/>
  <c r="AE78" i="1"/>
  <c r="AD78" i="1"/>
  <c r="AD83" i="1" s="1"/>
  <c r="AC78" i="1"/>
  <c r="AC83" i="1" s="1"/>
  <c r="AA78" i="1"/>
  <c r="Z78" i="1"/>
  <c r="Z83" i="1" s="1"/>
  <c r="Y78" i="1"/>
  <c r="Y83" i="1" s="1"/>
  <c r="V78" i="1"/>
  <c r="U78" i="1"/>
  <c r="U83" i="1" s="1"/>
  <c r="T78" i="1"/>
  <c r="S78" i="1"/>
  <c r="S83" i="1" s="1"/>
  <c r="Q78" i="1"/>
  <c r="P78" i="1" s="1"/>
  <c r="O78" i="1"/>
  <c r="N78" i="1"/>
  <c r="M78" i="1"/>
  <c r="M83" i="1" s="1"/>
  <c r="L78" i="1"/>
  <c r="J78" i="1"/>
  <c r="J83" i="1" s="1"/>
  <c r="I78" i="1"/>
  <c r="F78" i="1"/>
  <c r="E78" i="1"/>
  <c r="E83" i="1" s="1"/>
  <c r="D78" i="1"/>
  <c r="C78" i="1"/>
  <c r="B78" i="1"/>
  <c r="B83" i="1" s="1"/>
  <c r="AO75" i="1"/>
  <c r="AW73" i="1"/>
  <c r="AM73" i="1"/>
  <c r="W73" i="1"/>
  <c r="S73" i="1"/>
  <c r="R73" i="1"/>
  <c r="H73" i="1"/>
  <c r="AT72" i="1"/>
  <c r="AO72" i="1"/>
  <c r="AO73" i="1" s="1"/>
  <c r="AN72" i="1"/>
  <c r="AN73" i="1" s="1"/>
  <c r="AM72" i="1"/>
  <c r="AL72" i="1"/>
  <c r="AL73" i="1" s="1"/>
  <c r="AJ72" i="1"/>
  <c r="AJ73" i="1" s="1"/>
  <c r="AI72" i="1"/>
  <c r="AI73" i="1" s="1"/>
  <c r="AH72" i="1"/>
  <c r="AH73" i="1" s="1"/>
  <c r="AG72" i="1"/>
  <c r="AG73" i="1" s="1"/>
  <c r="AF72" i="1"/>
  <c r="AF73" i="1" s="1"/>
  <c r="AE72" i="1"/>
  <c r="AE73" i="1" s="1"/>
  <c r="AD72" i="1"/>
  <c r="AD73" i="1" s="1"/>
  <c r="AC72" i="1"/>
  <c r="AC73" i="1" s="1"/>
  <c r="AA72" i="1"/>
  <c r="AA73" i="1" s="1"/>
  <c r="Z72" i="1"/>
  <c r="Z73" i="1" s="1"/>
  <c r="Y72" i="1"/>
  <c r="Y73" i="1" s="1"/>
  <c r="V72" i="1"/>
  <c r="V73" i="1" s="1"/>
  <c r="U72" i="1"/>
  <c r="U73" i="1" s="1"/>
  <c r="T72" i="1"/>
  <c r="T73" i="1" s="1"/>
  <c r="S72" i="1"/>
  <c r="Q72" i="1"/>
  <c r="Q73" i="1" s="1"/>
  <c r="O72" i="1"/>
  <c r="O73" i="1" s="1"/>
  <c r="N72" i="1"/>
  <c r="N73" i="1" s="1"/>
  <c r="M72" i="1"/>
  <c r="M73" i="1" s="1"/>
  <c r="L72" i="1"/>
  <c r="L73" i="1" s="1"/>
  <c r="J72" i="1"/>
  <c r="J73" i="1" s="1"/>
  <c r="I72" i="1"/>
  <c r="F72" i="1"/>
  <c r="F73" i="1" s="1"/>
  <c r="E72" i="1"/>
  <c r="E73" i="1" s="1"/>
  <c r="D72" i="1"/>
  <c r="D73" i="1" s="1"/>
  <c r="C72" i="1"/>
  <c r="C73" i="1" s="1"/>
  <c r="B72" i="1"/>
  <c r="B73" i="1" s="1"/>
  <c r="AW67" i="1"/>
  <c r="AT67" i="1"/>
  <c r="W67" i="1"/>
  <c r="R67" i="1"/>
  <c r="H67" i="1"/>
  <c r="AO66" i="1"/>
  <c r="AO67" i="1" s="1"/>
  <c r="AN66" i="1"/>
  <c r="AN67" i="1" s="1"/>
  <c r="AM66" i="1"/>
  <c r="AM67" i="1" s="1"/>
  <c r="AL66" i="1"/>
  <c r="AL67" i="1" s="1"/>
  <c r="AJ66" i="1"/>
  <c r="AJ67" i="1" s="1"/>
  <c r="AI66" i="1"/>
  <c r="AI67" i="1" s="1"/>
  <c r="AH66" i="1"/>
  <c r="AH67" i="1" s="1"/>
  <c r="AG66" i="1"/>
  <c r="AG67" i="1" s="1"/>
  <c r="AF66" i="1"/>
  <c r="AF67" i="1" s="1"/>
  <c r="AE66" i="1"/>
  <c r="AE67" i="1" s="1"/>
  <c r="AD66" i="1"/>
  <c r="AD67" i="1" s="1"/>
  <c r="AC66" i="1"/>
  <c r="AC67" i="1" s="1"/>
  <c r="AA66" i="1"/>
  <c r="AA67" i="1" s="1"/>
  <c r="Z66" i="1"/>
  <c r="Z67" i="1" s="1"/>
  <c r="Y66" i="1"/>
  <c r="Y67" i="1" s="1"/>
  <c r="V66" i="1"/>
  <c r="V67" i="1" s="1"/>
  <c r="U66" i="1"/>
  <c r="U67" i="1" s="1"/>
  <c r="T66" i="1"/>
  <c r="T67" i="1" s="1"/>
  <c r="S66" i="1"/>
  <c r="S67" i="1" s="1"/>
  <c r="N66" i="1"/>
  <c r="N67" i="1" s="1"/>
  <c r="M66" i="1"/>
  <c r="M67" i="1" s="1"/>
  <c r="L66" i="1"/>
  <c r="L67" i="1" s="1"/>
  <c r="J66" i="1"/>
  <c r="K66" i="1" s="1"/>
  <c r="K67" i="1" s="1"/>
  <c r="I66" i="1"/>
  <c r="I67" i="1" s="1"/>
  <c r="F66" i="1"/>
  <c r="F67" i="1" s="1"/>
  <c r="E66" i="1"/>
  <c r="E67" i="1" s="1"/>
  <c r="D66" i="1"/>
  <c r="D67" i="1" s="1"/>
  <c r="C66" i="1"/>
  <c r="C67" i="1" s="1"/>
  <c r="B66" i="1"/>
  <c r="B67" i="1" s="1"/>
  <c r="AW60" i="1"/>
  <c r="W60" i="1"/>
  <c r="R60" i="1"/>
  <c r="H60" i="1"/>
  <c r="AO59" i="1"/>
  <c r="AN59" i="1"/>
  <c r="AM59" i="1"/>
  <c r="AL59" i="1"/>
  <c r="AJ59" i="1"/>
  <c r="AI59" i="1"/>
  <c r="AH59" i="1"/>
  <c r="AG59" i="1"/>
  <c r="AF59" i="1"/>
  <c r="AE59" i="1"/>
  <c r="AD59" i="1"/>
  <c r="AC59" i="1"/>
  <c r="AA59" i="1"/>
  <c r="Z59" i="1"/>
  <c r="Y59" i="1"/>
  <c r="V59" i="1"/>
  <c r="U59" i="1"/>
  <c r="T59" i="1"/>
  <c r="S59" i="1"/>
  <c r="N59" i="1"/>
  <c r="M59" i="1"/>
  <c r="L59" i="1"/>
  <c r="J59" i="1"/>
  <c r="I59" i="1"/>
  <c r="K59" i="1" s="1"/>
  <c r="F59" i="1"/>
  <c r="E59" i="1"/>
  <c r="D59" i="1"/>
  <c r="C59" i="1"/>
  <c r="B59" i="1"/>
  <c r="Q59" i="1" s="1"/>
  <c r="AT58" i="1"/>
  <c r="AO58" i="1"/>
  <c r="AN58" i="1"/>
  <c r="AM58" i="1"/>
  <c r="AL58" i="1"/>
  <c r="AJ58" i="1"/>
  <c r="AI58" i="1"/>
  <c r="AH58" i="1"/>
  <c r="AG58" i="1"/>
  <c r="AF58" i="1"/>
  <c r="AE58" i="1"/>
  <c r="AD58" i="1"/>
  <c r="AC58" i="1"/>
  <c r="AA58" i="1"/>
  <c r="Z58" i="1"/>
  <c r="Y58" i="1"/>
  <c r="V58" i="1"/>
  <c r="U58" i="1"/>
  <c r="T58" i="1"/>
  <c r="Q58" i="1"/>
  <c r="N58" i="1"/>
  <c r="M58" i="1"/>
  <c r="L58" i="1"/>
  <c r="J58" i="1"/>
  <c r="I58" i="1"/>
  <c r="F58" i="1"/>
  <c r="E58" i="1"/>
  <c r="D58" i="1"/>
  <c r="C58" i="1"/>
  <c r="B58" i="1"/>
  <c r="AO57" i="1"/>
  <c r="AN57" i="1"/>
  <c r="AM57" i="1"/>
  <c r="AL57" i="1"/>
  <c r="AJ57" i="1"/>
  <c r="AI57" i="1"/>
  <c r="AH57" i="1"/>
  <c r="AG57" i="1"/>
  <c r="AF57" i="1"/>
  <c r="AE57" i="1"/>
  <c r="AD57" i="1"/>
  <c r="AC57" i="1"/>
  <c r="AA57" i="1"/>
  <c r="Z57" i="1"/>
  <c r="Y57" i="1"/>
  <c r="V57" i="1"/>
  <c r="U57" i="1"/>
  <c r="T57" i="1"/>
  <c r="S57" i="1"/>
  <c r="N57" i="1"/>
  <c r="M57" i="1"/>
  <c r="L57" i="1"/>
  <c r="J57" i="1"/>
  <c r="I57" i="1"/>
  <c r="F57" i="1"/>
  <c r="E57" i="1"/>
  <c r="D57" i="1"/>
  <c r="C57" i="1"/>
  <c r="B57" i="1"/>
  <c r="Q57" i="1" s="1"/>
  <c r="P57" i="1" s="1"/>
  <c r="AO56" i="1"/>
  <c r="AN56" i="1"/>
  <c r="AM56" i="1"/>
  <c r="AL56" i="1"/>
  <c r="AJ56" i="1"/>
  <c r="AI56" i="1"/>
  <c r="AH56" i="1"/>
  <c r="AG56" i="1"/>
  <c r="AF56" i="1"/>
  <c r="AE56" i="1"/>
  <c r="AD56" i="1"/>
  <c r="AC56" i="1"/>
  <c r="AA56" i="1"/>
  <c r="Z56" i="1"/>
  <c r="Y56" i="1"/>
  <c r="V56" i="1"/>
  <c r="U56" i="1"/>
  <c r="T56" i="1"/>
  <c r="S56" i="1"/>
  <c r="Q56" i="1"/>
  <c r="N56" i="1"/>
  <c r="M56" i="1"/>
  <c r="L56" i="1"/>
  <c r="J56" i="1"/>
  <c r="I56" i="1"/>
  <c r="K56" i="1" s="1"/>
  <c r="F56" i="1"/>
  <c r="E56" i="1"/>
  <c r="D56" i="1"/>
  <c r="C56" i="1"/>
  <c r="AO55" i="1"/>
  <c r="AN55" i="1"/>
  <c r="AM55" i="1"/>
  <c r="AL55" i="1"/>
  <c r="AJ55" i="1"/>
  <c r="AI55" i="1"/>
  <c r="AH55" i="1"/>
  <c r="AG55" i="1"/>
  <c r="AF55" i="1"/>
  <c r="AE55" i="1"/>
  <c r="AD55" i="1"/>
  <c r="AC55" i="1"/>
  <c r="AA55" i="1"/>
  <c r="Z55" i="1"/>
  <c r="Y55" i="1"/>
  <c r="V55" i="1"/>
  <c r="U55" i="1"/>
  <c r="T55" i="1"/>
  <c r="S55" i="1"/>
  <c r="N55" i="1"/>
  <c r="M55" i="1"/>
  <c r="L55" i="1"/>
  <c r="J55" i="1"/>
  <c r="I55" i="1"/>
  <c r="F55" i="1"/>
  <c r="E55" i="1"/>
  <c r="D55" i="1"/>
  <c r="C55" i="1"/>
  <c r="G55" i="1" s="1"/>
  <c r="B55" i="1"/>
  <c r="Q55" i="1" s="1"/>
  <c r="O55" i="1" s="1"/>
  <c r="AO54" i="1"/>
  <c r="AN54" i="1"/>
  <c r="AM54" i="1"/>
  <c r="AL54" i="1"/>
  <c r="AJ54" i="1"/>
  <c r="AI54" i="1"/>
  <c r="AH54" i="1"/>
  <c r="AG54" i="1"/>
  <c r="AF54" i="1"/>
  <c r="AE54" i="1"/>
  <c r="AD54" i="1"/>
  <c r="AC54" i="1"/>
  <c r="AA54" i="1"/>
  <c r="Z54" i="1"/>
  <c r="Y54" i="1"/>
  <c r="V54" i="1"/>
  <c r="U54" i="1"/>
  <c r="T54" i="1"/>
  <c r="S54" i="1"/>
  <c r="N54" i="1"/>
  <c r="M54" i="1"/>
  <c r="L54" i="1"/>
  <c r="J54" i="1"/>
  <c r="I54" i="1"/>
  <c r="F54" i="1"/>
  <c r="E54" i="1"/>
  <c r="D54" i="1"/>
  <c r="C54" i="1"/>
  <c r="B54" i="1"/>
  <c r="Q54" i="1" s="1"/>
  <c r="AO53" i="1"/>
  <c r="AN53" i="1"/>
  <c r="AM53" i="1"/>
  <c r="AL53" i="1"/>
  <c r="AJ53" i="1"/>
  <c r="AI53" i="1"/>
  <c r="AH53" i="1"/>
  <c r="AG53" i="1"/>
  <c r="AF53" i="1"/>
  <c r="AE53" i="1"/>
  <c r="AD53" i="1"/>
  <c r="AC53" i="1"/>
  <c r="AA53" i="1"/>
  <c r="Z53" i="1"/>
  <c r="Y53" i="1"/>
  <c r="V53" i="1"/>
  <c r="U53" i="1"/>
  <c r="T53" i="1"/>
  <c r="S53" i="1"/>
  <c r="Q53" i="1"/>
  <c r="N53" i="1"/>
  <c r="M53" i="1"/>
  <c r="L53" i="1"/>
  <c r="J53" i="1"/>
  <c r="I53" i="1"/>
  <c r="K53" i="1" s="1"/>
  <c r="F53" i="1"/>
  <c r="E53" i="1"/>
  <c r="D53" i="1"/>
  <c r="C53" i="1"/>
  <c r="AO52" i="1"/>
  <c r="AN52" i="1"/>
  <c r="AM52" i="1"/>
  <c r="AL52" i="1"/>
  <c r="AJ52" i="1"/>
  <c r="AI52" i="1"/>
  <c r="AH52" i="1"/>
  <c r="AG52" i="1"/>
  <c r="AF52" i="1"/>
  <c r="AE52" i="1"/>
  <c r="AD52" i="1"/>
  <c r="AC52" i="1"/>
  <c r="AA52" i="1"/>
  <c r="Z52" i="1"/>
  <c r="Y52" i="1"/>
  <c r="V52" i="1"/>
  <c r="U52" i="1"/>
  <c r="T52" i="1"/>
  <c r="S52" i="1"/>
  <c r="S60" i="1" s="1"/>
  <c r="N52" i="1"/>
  <c r="M52" i="1"/>
  <c r="L52" i="1"/>
  <c r="J52" i="1"/>
  <c r="I52" i="1"/>
  <c r="F52" i="1"/>
  <c r="E52" i="1"/>
  <c r="D52" i="1"/>
  <c r="C52" i="1"/>
  <c r="G52" i="1" s="1"/>
  <c r="B52" i="1"/>
  <c r="Q52" i="1" s="1"/>
  <c r="O52" i="1" s="1"/>
  <c r="AT51" i="1"/>
  <c r="AO51" i="1"/>
  <c r="AN51" i="1"/>
  <c r="AM51" i="1"/>
  <c r="AL51" i="1"/>
  <c r="AJ51" i="1"/>
  <c r="AI51" i="1"/>
  <c r="AH51" i="1"/>
  <c r="AG51" i="1"/>
  <c r="AF51" i="1"/>
  <c r="AE51" i="1"/>
  <c r="AD51" i="1"/>
  <c r="AC51" i="1"/>
  <c r="AA51" i="1"/>
  <c r="Z51" i="1"/>
  <c r="Y51" i="1"/>
  <c r="V51" i="1"/>
  <c r="U51" i="1"/>
  <c r="T51" i="1"/>
  <c r="S51" i="1"/>
  <c r="Q51" i="1"/>
  <c r="O51" i="1"/>
  <c r="N51" i="1"/>
  <c r="M51" i="1"/>
  <c r="L51" i="1"/>
  <c r="J51" i="1"/>
  <c r="I51" i="1"/>
  <c r="F51" i="1"/>
  <c r="E51" i="1"/>
  <c r="D51" i="1"/>
  <c r="C51" i="1"/>
  <c r="AT50" i="1"/>
  <c r="AO50" i="1"/>
  <c r="AN50" i="1"/>
  <c r="AN60" i="1" s="1"/>
  <c r="AM50" i="1"/>
  <c r="AL50" i="1"/>
  <c r="AJ50" i="1"/>
  <c r="AI50" i="1"/>
  <c r="AH50" i="1"/>
  <c r="AG50" i="1"/>
  <c r="AF50" i="1"/>
  <c r="AE50" i="1"/>
  <c r="AE60" i="1" s="1"/>
  <c r="AD50" i="1"/>
  <c r="AC50" i="1"/>
  <c r="AA50" i="1"/>
  <c r="AA60" i="1" s="1"/>
  <c r="Z50" i="1"/>
  <c r="Y50" i="1"/>
  <c r="V50" i="1"/>
  <c r="U50" i="1"/>
  <c r="T50" i="1"/>
  <c r="S50" i="1"/>
  <c r="O50" i="1"/>
  <c r="N50" i="1"/>
  <c r="M50" i="1"/>
  <c r="L50" i="1"/>
  <c r="J50" i="1"/>
  <c r="I50" i="1"/>
  <c r="F50" i="1"/>
  <c r="E50" i="1"/>
  <c r="D50" i="1"/>
  <c r="C50" i="1"/>
  <c r="B50" i="1"/>
  <c r="Q50" i="1" s="1"/>
  <c r="AW47" i="1"/>
  <c r="AW44" i="1"/>
  <c r="W44" i="1"/>
  <c r="AW43" i="1"/>
  <c r="W43" i="1"/>
  <c r="R43" i="1"/>
  <c r="R44" i="1" s="1"/>
  <c r="H43" i="1"/>
  <c r="AO42" i="1"/>
  <c r="AN42" i="1"/>
  <c r="AM42" i="1"/>
  <c r="AL42" i="1"/>
  <c r="AJ42" i="1"/>
  <c r="AI42" i="1"/>
  <c r="AH42" i="1"/>
  <c r="AG42" i="1"/>
  <c r="AF42" i="1"/>
  <c r="AE42" i="1"/>
  <c r="AD42" i="1"/>
  <c r="AC42" i="1"/>
  <c r="AA42" i="1"/>
  <c r="Z42" i="1"/>
  <c r="Y42" i="1"/>
  <c r="V42" i="1"/>
  <c r="U42" i="1"/>
  <c r="T42" i="1"/>
  <c r="S42" i="1"/>
  <c r="Q42" i="1"/>
  <c r="N42" i="1"/>
  <c r="M42" i="1"/>
  <c r="L42" i="1"/>
  <c r="J42" i="1"/>
  <c r="I42" i="1"/>
  <c r="F42" i="1"/>
  <c r="E42" i="1"/>
  <c r="D42" i="1"/>
  <c r="C42" i="1"/>
  <c r="B42" i="1"/>
  <c r="AT41" i="1"/>
  <c r="AT43" i="1" s="1"/>
  <c r="AO41" i="1"/>
  <c r="AN41" i="1"/>
  <c r="AM41" i="1"/>
  <c r="AL41" i="1"/>
  <c r="AJ41" i="1"/>
  <c r="AI41" i="1"/>
  <c r="AH41" i="1"/>
  <c r="AG41" i="1"/>
  <c r="AF41" i="1"/>
  <c r="AE41" i="1"/>
  <c r="AD41" i="1"/>
  <c r="AC41" i="1"/>
  <c r="AA41" i="1"/>
  <c r="Z41" i="1"/>
  <c r="Y41" i="1"/>
  <c r="V41" i="1"/>
  <c r="U41" i="1"/>
  <c r="T41" i="1"/>
  <c r="S41" i="1"/>
  <c r="Q41" i="1"/>
  <c r="N41" i="1"/>
  <c r="M41" i="1"/>
  <c r="L41" i="1"/>
  <c r="J41" i="1"/>
  <c r="I41" i="1"/>
  <c r="K41" i="1" s="1"/>
  <c r="F41" i="1"/>
  <c r="E41" i="1"/>
  <c r="D41" i="1"/>
  <c r="C41" i="1"/>
  <c r="B41" i="1"/>
  <c r="AO40" i="1"/>
  <c r="AN40" i="1"/>
  <c r="AM40" i="1"/>
  <c r="AL40" i="1"/>
  <c r="AJ40" i="1"/>
  <c r="AI40" i="1"/>
  <c r="AH40" i="1"/>
  <c r="AG40" i="1"/>
  <c r="AF40" i="1"/>
  <c r="AE40" i="1"/>
  <c r="AD40" i="1"/>
  <c r="AC40" i="1"/>
  <c r="AA40" i="1"/>
  <c r="Z40" i="1"/>
  <c r="Y40" i="1"/>
  <c r="V40" i="1"/>
  <c r="U40" i="1"/>
  <c r="T40" i="1"/>
  <c r="S40" i="1"/>
  <c r="Q40" i="1"/>
  <c r="O40" i="1"/>
  <c r="N40" i="1"/>
  <c r="M40" i="1"/>
  <c r="L40" i="1"/>
  <c r="J40" i="1"/>
  <c r="I40" i="1"/>
  <c r="K40" i="1" s="1"/>
  <c r="F40" i="1"/>
  <c r="E40" i="1"/>
  <c r="D40" i="1"/>
  <c r="C40" i="1"/>
  <c r="G40" i="1" s="1"/>
  <c r="AO39" i="1"/>
  <c r="AN39" i="1"/>
  <c r="AM39" i="1"/>
  <c r="AL39" i="1"/>
  <c r="AJ39" i="1"/>
  <c r="AI39" i="1"/>
  <c r="AH39" i="1"/>
  <c r="AG39" i="1"/>
  <c r="AF39" i="1"/>
  <c r="AE39" i="1"/>
  <c r="AD39" i="1"/>
  <c r="AC39" i="1"/>
  <c r="AA39" i="1"/>
  <c r="Z39" i="1"/>
  <c r="Y39" i="1"/>
  <c r="V39" i="1"/>
  <c r="U39" i="1"/>
  <c r="T39" i="1"/>
  <c r="S39" i="1"/>
  <c r="N39" i="1"/>
  <c r="M39" i="1"/>
  <c r="L39" i="1"/>
  <c r="J39" i="1"/>
  <c r="I39" i="1"/>
  <c r="K39" i="1" s="1"/>
  <c r="F39" i="1"/>
  <c r="E39" i="1"/>
  <c r="D39" i="1"/>
  <c r="C39" i="1"/>
  <c r="B39" i="1"/>
  <c r="Q39" i="1" s="1"/>
  <c r="AO38" i="1"/>
  <c r="AN38" i="1"/>
  <c r="AM38" i="1"/>
  <c r="AL38" i="1"/>
  <c r="AJ38" i="1"/>
  <c r="AI38" i="1"/>
  <c r="AH38" i="1"/>
  <c r="AG38" i="1"/>
  <c r="AF38" i="1"/>
  <c r="AE38" i="1"/>
  <c r="AD38" i="1"/>
  <c r="AC38" i="1"/>
  <c r="AA38" i="1"/>
  <c r="Z38" i="1"/>
  <c r="Y38" i="1"/>
  <c r="V38" i="1"/>
  <c r="U38" i="1"/>
  <c r="T38" i="1"/>
  <c r="S38" i="1"/>
  <c r="Q38" i="1"/>
  <c r="N38" i="1"/>
  <c r="M38" i="1"/>
  <c r="L38" i="1"/>
  <c r="J38" i="1"/>
  <c r="I38" i="1"/>
  <c r="F38" i="1"/>
  <c r="E38" i="1"/>
  <c r="D38" i="1"/>
  <c r="C38" i="1"/>
  <c r="B38" i="1"/>
  <c r="AO37" i="1"/>
  <c r="AN37" i="1"/>
  <c r="AM37" i="1"/>
  <c r="AL37" i="1"/>
  <c r="AJ37" i="1"/>
  <c r="AI37" i="1"/>
  <c r="AH37" i="1"/>
  <c r="AG37" i="1"/>
  <c r="AF37" i="1"/>
  <c r="AE37" i="1"/>
  <c r="AD37" i="1"/>
  <c r="AC37" i="1"/>
  <c r="AA37" i="1"/>
  <c r="Z37" i="1"/>
  <c r="Y37" i="1"/>
  <c r="V37" i="1"/>
  <c r="U37" i="1"/>
  <c r="T37" i="1"/>
  <c r="S37" i="1"/>
  <c r="Q37" i="1"/>
  <c r="P37" i="1"/>
  <c r="O37" i="1"/>
  <c r="N37" i="1"/>
  <c r="M37" i="1"/>
  <c r="L37" i="1"/>
  <c r="J37" i="1"/>
  <c r="K37" i="1" s="1"/>
  <c r="I37" i="1"/>
  <c r="F37" i="1"/>
  <c r="E37" i="1"/>
  <c r="D37" i="1"/>
  <c r="C37" i="1"/>
  <c r="G37" i="1" s="1"/>
  <c r="AO36" i="1"/>
  <c r="AN36" i="1"/>
  <c r="AM36" i="1"/>
  <c r="AL36" i="1"/>
  <c r="AJ36" i="1"/>
  <c r="AI36" i="1"/>
  <c r="AH36" i="1"/>
  <c r="AG36" i="1"/>
  <c r="AF36" i="1"/>
  <c r="AE36" i="1"/>
  <c r="AD36" i="1"/>
  <c r="AC36" i="1"/>
  <c r="AA36" i="1"/>
  <c r="Z36" i="1"/>
  <c r="Y36" i="1"/>
  <c r="V36" i="1"/>
  <c r="U36" i="1"/>
  <c r="T36" i="1"/>
  <c r="N36" i="1"/>
  <c r="M36" i="1"/>
  <c r="L36" i="1"/>
  <c r="J36" i="1"/>
  <c r="I36" i="1"/>
  <c r="F36" i="1"/>
  <c r="E36" i="1"/>
  <c r="D36" i="1"/>
  <c r="C36" i="1"/>
  <c r="B36" i="1"/>
  <c r="Q36" i="1" s="1"/>
  <c r="AT35" i="1"/>
  <c r="AO35" i="1"/>
  <c r="AN35" i="1"/>
  <c r="AM35" i="1"/>
  <c r="AL35" i="1"/>
  <c r="AJ35" i="1"/>
  <c r="AI35" i="1"/>
  <c r="AH35" i="1"/>
  <c r="AG35" i="1"/>
  <c r="AF35" i="1"/>
  <c r="AE35" i="1"/>
  <c r="AD35" i="1"/>
  <c r="AC35" i="1"/>
  <c r="AA35" i="1"/>
  <c r="Z35" i="1"/>
  <c r="Y35" i="1"/>
  <c r="V35" i="1"/>
  <c r="U35" i="1"/>
  <c r="T35" i="1"/>
  <c r="S35" i="1"/>
  <c r="Q35" i="1"/>
  <c r="P35" i="1" s="1"/>
  <c r="N35" i="1"/>
  <c r="M35" i="1"/>
  <c r="L35" i="1"/>
  <c r="J35" i="1"/>
  <c r="I35" i="1"/>
  <c r="K35" i="1" s="1"/>
  <c r="F35" i="1"/>
  <c r="E35" i="1"/>
  <c r="D35" i="1"/>
  <c r="C35" i="1"/>
  <c r="B35" i="1"/>
  <c r="AO34" i="1"/>
  <c r="AN34" i="1"/>
  <c r="AM34" i="1"/>
  <c r="AL34" i="1"/>
  <c r="AJ34" i="1"/>
  <c r="AI34" i="1"/>
  <c r="AH34" i="1"/>
  <c r="AG34" i="1"/>
  <c r="AF34" i="1"/>
  <c r="AE34" i="1"/>
  <c r="AD34" i="1"/>
  <c r="AC34" i="1"/>
  <c r="AA34" i="1"/>
  <c r="Z34" i="1"/>
  <c r="Y34" i="1"/>
  <c r="V34" i="1"/>
  <c r="U34" i="1"/>
  <c r="T34" i="1"/>
  <c r="S34" i="1"/>
  <c r="N34" i="1"/>
  <c r="M34" i="1"/>
  <c r="L34" i="1"/>
  <c r="J34" i="1"/>
  <c r="K34" i="1" s="1"/>
  <c r="I34" i="1"/>
  <c r="F34" i="1"/>
  <c r="E34" i="1"/>
  <c r="D34" i="1"/>
  <c r="C34" i="1"/>
  <c r="B34" i="1"/>
  <c r="Q34" i="1" s="1"/>
  <c r="O34" i="1" s="1"/>
  <c r="AO33" i="1"/>
  <c r="AN33" i="1"/>
  <c r="AM33" i="1"/>
  <c r="AL33" i="1"/>
  <c r="AJ33" i="1"/>
  <c r="AI33" i="1"/>
  <c r="AH33" i="1"/>
  <c r="AG33" i="1"/>
  <c r="AF33" i="1"/>
  <c r="AE33" i="1"/>
  <c r="AD33" i="1"/>
  <c r="AC33" i="1"/>
  <c r="AA33" i="1"/>
  <c r="Z33" i="1"/>
  <c r="Y33" i="1"/>
  <c r="V33" i="1"/>
  <c r="U33" i="1"/>
  <c r="T33" i="1"/>
  <c r="S33" i="1"/>
  <c r="N33" i="1"/>
  <c r="M33" i="1"/>
  <c r="L33" i="1"/>
  <c r="J33" i="1"/>
  <c r="K33" i="1" s="1"/>
  <c r="I33" i="1"/>
  <c r="F33" i="1"/>
  <c r="E33" i="1"/>
  <c r="D33" i="1"/>
  <c r="C33" i="1"/>
  <c r="B33" i="1"/>
  <c r="Q33" i="1" s="1"/>
  <c r="O33" i="1" s="1"/>
  <c r="AT32" i="1"/>
  <c r="AO32" i="1"/>
  <c r="AN32" i="1"/>
  <c r="AM32" i="1"/>
  <c r="AL32" i="1"/>
  <c r="AJ32" i="1"/>
  <c r="AI32" i="1"/>
  <c r="AH32" i="1"/>
  <c r="AG32" i="1"/>
  <c r="AF32" i="1"/>
  <c r="AE32" i="1"/>
  <c r="AD32" i="1"/>
  <c r="AC32" i="1"/>
  <c r="AA32" i="1"/>
  <c r="Z32" i="1"/>
  <c r="Y32" i="1"/>
  <c r="V32" i="1"/>
  <c r="U32" i="1"/>
  <c r="T32" i="1"/>
  <c r="S32" i="1"/>
  <c r="N32" i="1"/>
  <c r="M32" i="1"/>
  <c r="L32" i="1"/>
  <c r="J32" i="1"/>
  <c r="I32" i="1"/>
  <c r="K32" i="1" s="1"/>
  <c r="F32" i="1"/>
  <c r="E32" i="1"/>
  <c r="D32" i="1"/>
  <c r="C32" i="1"/>
  <c r="B32" i="1"/>
  <c r="Q32" i="1" s="1"/>
  <c r="AO31" i="1"/>
  <c r="AN31" i="1"/>
  <c r="AM31" i="1"/>
  <c r="AL31" i="1"/>
  <c r="AJ31" i="1"/>
  <c r="AI31" i="1"/>
  <c r="AH31" i="1"/>
  <c r="AG31" i="1"/>
  <c r="AF31" i="1"/>
  <c r="AE31" i="1"/>
  <c r="AD31" i="1"/>
  <c r="AC31" i="1"/>
  <c r="AA31" i="1"/>
  <c r="Z31" i="1"/>
  <c r="Y31" i="1"/>
  <c r="V31" i="1"/>
  <c r="U31" i="1"/>
  <c r="T31" i="1"/>
  <c r="S31" i="1"/>
  <c r="Q31" i="1"/>
  <c r="N31" i="1"/>
  <c r="M31" i="1"/>
  <c r="L31" i="1"/>
  <c r="J31" i="1"/>
  <c r="I31" i="1"/>
  <c r="F31" i="1"/>
  <c r="E31" i="1"/>
  <c r="D31" i="1"/>
  <c r="C31" i="1"/>
  <c r="AO30" i="1"/>
  <c r="AN30" i="1"/>
  <c r="AM30" i="1"/>
  <c r="AL30" i="1"/>
  <c r="AJ30" i="1"/>
  <c r="AI30" i="1"/>
  <c r="AH30" i="1"/>
  <c r="AG30" i="1"/>
  <c r="AF30" i="1"/>
  <c r="AE30" i="1"/>
  <c r="AD30" i="1"/>
  <c r="AC30" i="1"/>
  <c r="AA30" i="1"/>
  <c r="Z30" i="1"/>
  <c r="Y30" i="1"/>
  <c r="V30" i="1"/>
  <c r="U30" i="1"/>
  <c r="T30" i="1"/>
  <c r="S30" i="1"/>
  <c r="Q30" i="1"/>
  <c r="P30" i="1"/>
  <c r="O30" i="1"/>
  <c r="N30" i="1"/>
  <c r="M30" i="1"/>
  <c r="L30" i="1"/>
  <c r="J30" i="1"/>
  <c r="I30" i="1"/>
  <c r="F30" i="1"/>
  <c r="E30" i="1"/>
  <c r="D30" i="1"/>
  <c r="C30" i="1"/>
  <c r="G30" i="1" s="1"/>
  <c r="AO29" i="1"/>
  <c r="AN29" i="1"/>
  <c r="AM29" i="1"/>
  <c r="AL29" i="1"/>
  <c r="AJ29" i="1"/>
  <c r="AI29" i="1"/>
  <c r="AH29" i="1"/>
  <c r="AG29" i="1"/>
  <c r="AF29" i="1"/>
  <c r="AE29" i="1"/>
  <c r="AD29" i="1"/>
  <c r="AC29" i="1"/>
  <c r="AA29" i="1"/>
  <c r="Z29" i="1"/>
  <c r="Y29" i="1"/>
  <c r="V29" i="1"/>
  <c r="U29" i="1"/>
  <c r="T29" i="1"/>
  <c r="S29" i="1"/>
  <c r="Q29" i="1"/>
  <c r="O29" i="1"/>
  <c r="N29" i="1"/>
  <c r="M29" i="1"/>
  <c r="L29" i="1"/>
  <c r="J29" i="1"/>
  <c r="I29" i="1"/>
  <c r="F29" i="1"/>
  <c r="E29" i="1"/>
  <c r="D29" i="1"/>
  <c r="C29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AA28" i="1"/>
  <c r="Z28" i="1"/>
  <c r="Y28" i="1"/>
  <c r="V28" i="1"/>
  <c r="U28" i="1"/>
  <c r="T28" i="1"/>
  <c r="S28" i="1"/>
  <c r="Q28" i="1"/>
  <c r="P28" i="1" s="1"/>
  <c r="O28" i="1"/>
  <c r="N28" i="1"/>
  <c r="M28" i="1"/>
  <c r="L28" i="1"/>
  <c r="J28" i="1"/>
  <c r="I28" i="1"/>
  <c r="F28" i="1"/>
  <c r="E28" i="1"/>
  <c r="D28" i="1"/>
  <c r="C28" i="1"/>
  <c r="B28" i="1"/>
  <c r="AO27" i="1"/>
  <c r="AN27" i="1"/>
  <c r="AM27" i="1"/>
  <c r="AL27" i="1"/>
  <c r="AJ27" i="1"/>
  <c r="AI27" i="1"/>
  <c r="AH27" i="1"/>
  <c r="AG27" i="1"/>
  <c r="AF27" i="1"/>
  <c r="AE27" i="1"/>
  <c r="AD27" i="1"/>
  <c r="AC27" i="1"/>
  <c r="AA27" i="1"/>
  <c r="Z27" i="1"/>
  <c r="Y27" i="1"/>
  <c r="V27" i="1"/>
  <c r="U27" i="1"/>
  <c r="T27" i="1"/>
  <c r="S27" i="1"/>
  <c r="O27" i="1"/>
  <c r="P27" i="1" s="1"/>
  <c r="N27" i="1"/>
  <c r="M27" i="1"/>
  <c r="L27" i="1"/>
  <c r="J27" i="1"/>
  <c r="I27" i="1"/>
  <c r="F27" i="1"/>
  <c r="E27" i="1"/>
  <c r="D27" i="1"/>
  <c r="C27" i="1"/>
  <c r="B27" i="1"/>
  <c r="Q27" i="1" s="1"/>
  <c r="AO26" i="1"/>
  <c r="AN26" i="1"/>
  <c r="AM26" i="1"/>
  <c r="AL26" i="1"/>
  <c r="AJ26" i="1"/>
  <c r="AI26" i="1"/>
  <c r="AH26" i="1"/>
  <c r="AG26" i="1"/>
  <c r="AF26" i="1"/>
  <c r="AE26" i="1"/>
  <c r="AD26" i="1"/>
  <c r="AC26" i="1"/>
  <c r="AA26" i="1"/>
  <c r="Z26" i="1"/>
  <c r="Y26" i="1"/>
  <c r="V26" i="1"/>
  <c r="U26" i="1"/>
  <c r="T26" i="1"/>
  <c r="S26" i="1"/>
  <c r="N26" i="1"/>
  <c r="M26" i="1"/>
  <c r="L26" i="1"/>
  <c r="J26" i="1"/>
  <c r="K26" i="1" s="1"/>
  <c r="I26" i="1"/>
  <c r="F26" i="1"/>
  <c r="E26" i="1"/>
  <c r="D26" i="1"/>
  <c r="C26" i="1"/>
  <c r="B26" i="1"/>
  <c r="Q26" i="1" s="1"/>
  <c r="O26" i="1" s="1"/>
  <c r="AO25" i="1"/>
  <c r="AN25" i="1"/>
  <c r="AM25" i="1"/>
  <c r="AL25" i="1"/>
  <c r="AJ25" i="1"/>
  <c r="AI25" i="1"/>
  <c r="AH25" i="1"/>
  <c r="AG25" i="1"/>
  <c r="AF25" i="1"/>
  <c r="AE25" i="1"/>
  <c r="AD25" i="1"/>
  <c r="AC25" i="1"/>
  <c r="AA25" i="1"/>
  <c r="Z25" i="1"/>
  <c r="Y25" i="1"/>
  <c r="V25" i="1"/>
  <c r="U25" i="1"/>
  <c r="T25" i="1"/>
  <c r="S25" i="1"/>
  <c r="Q25" i="1"/>
  <c r="O25" i="1" s="1"/>
  <c r="P25" i="1"/>
  <c r="N25" i="1"/>
  <c r="M25" i="1"/>
  <c r="L25" i="1"/>
  <c r="J25" i="1"/>
  <c r="K25" i="1" s="1"/>
  <c r="I25" i="1"/>
  <c r="F25" i="1"/>
  <c r="E25" i="1"/>
  <c r="D25" i="1"/>
  <c r="C25" i="1"/>
  <c r="AO24" i="1"/>
  <c r="AN24" i="1"/>
  <c r="AM24" i="1"/>
  <c r="AL24" i="1"/>
  <c r="AJ24" i="1"/>
  <c r="AI24" i="1"/>
  <c r="AH24" i="1"/>
  <c r="AG24" i="1"/>
  <c r="AF24" i="1"/>
  <c r="AE24" i="1"/>
  <c r="AD24" i="1"/>
  <c r="AC24" i="1"/>
  <c r="AA24" i="1"/>
  <c r="Z24" i="1"/>
  <c r="Y24" i="1"/>
  <c r="V24" i="1"/>
  <c r="U24" i="1"/>
  <c r="T24" i="1"/>
  <c r="S24" i="1"/>
  <c r="N24" i="1"/>
  <c r="M24" i="1"/>
  <c r="L24" i="1"/>
  <c r="J24" i="1"/>
  <c r="I24" i="1"/>
  <c r="K24" i="1" s="1"/>
  <c r="F24" i="1"/>
  <c r="E24" i="1"/>
  <c r="D24" i="1"/>
  <c r="C24" i="1"/>
  <c r="B24" i="1"/>
  <c r="Q24" i="1" s="1"/>
  <c r="AO23" i="1"/>
  <c r="AN23" i="1"/>
  <c r="AM23" i="1"/>
  <c r="AL23" i="1"/>
  <c r="AJ23" i="1"/>
  <c r="AI23" i="1"/>
  <c r="AH23" i="1"/>
  <c r="AG23" i="1"/>
  <c r="AF23" i="1"/>
  <c r="AE23" i="1"/>
  <c r="AD23" i="1"/>
  <c r="AC23" i="1"/>
  <c r="AA23" i="1"/>
  <c r="Z23" i="1"/>
  <c r="Y23" i="1"/>
  <c r="V23" i="1"/>
  <c r="U23" i="1"/>
  <c r="T23" i="1"/>
  <c r="S23" i="1"/>
  <c r="N23" i="1"/>
  <c r="M23" i="1"/>
  <c r="L23" i="1"/>
  <c r="J23" i="1"/>
  <c r="I23" i="1"/>
  <c r="F23" i="1"/>
  <c r="E23" i="1"/>
  <c r="D23" i="1"/>
  <c r="C23" i="1"/>
  <c r="B23" i="1"/>
  <c r="Q23" i="1" s="1"/>
  <c r="AO22" i="1"/>
  <c r="AN22" i="1"/>
  <c r="AM22" i="1"/>
  <c r="AL22" i="1"/>
  <c r="AJ22" i="1"/>
  <c r="AI22" i="1"/>
  <c r="AH22" i="1"/>
  <c r="AG22" i="1"/>
  <c r="AF22" i="1"/>
  <c r="AE22" i="1"/>
  <c r="AD22" i="1"/>
  <c r="AC22" i="1"/>
  <c r="AA22" i="1"/>
  <c r="Z22" i="1"/>
  <c r="Y22" i="1"/>
  <c r="V22" i="1"/>
  <c r="U22" i="1"/>
  <c r="T22" i="1"/>
  <c r="S22" i="1"/>
  <c r="Q22" i="1"/>
  <c r="O22" i="1" s="1"/>
  <c r="N22" i="1"/>
  <c r="M22" i="1"/>
  <c r="L22" i="1"/>
  <c r="K22" i="1"/>
  <c r="J22" i="1"/>
  <c r="I22" i="1"/>
  <c r="F22" i="1"/>
  <c r="E22" i="1"/>
  <c r="D22" i="1"/>
  <c r="C22" i="1"/>
  <c r="AO21" i="1"/>
  <c r="AN21" i="1"/>
  <c r="AM21" i="1"/>
  <c r="AL21" i="1"/>
  <c r="AJ21" i="1"/>
  <c r="AI21" i="1"/>
  <c r="AH21" i="1"/>
  <c r="AG21" i="1"/>
  <c r="AF21" i="1"/>
  <c r="AE21" i="1"/>
  <c r="AD21" i="1"/>
  <c r="AC21" i="1"/>
  <c r="AA21" i="1"/>
  <c r="Z21" i="1"/>
  <c r="Y21" i="1"/>
  <c r="V21" i="1"/>
  <c r="U21" i="1"/>
  <c r="T21" i="1"/>
  <c r="S21" i="1"/>
  <c r="Q21" i="1"/>
  <c r="N21" i="1"/>
  <c r="M21" i="1"/>
  <c r="L21" i="1"/>
  <c r="J21" i="1"/>
  <c r="I21" i="1"/>
  <c r="G21" i="1"/>
  <c r="F21" i="1"/>
  <c r="E21" i="1"/>
  <c r="D21" i="1"/>
  <c r="C21" i="1"/>
  <c r="B21" i="1"/>
  <c r="AO20" i="1"/>
  <c r="AN20" i="1"/>
  <c r="AM20" i="1"/>
  <c r="AL20" i="1"/>
  <c r="AJ20" i="1"/>
  <c r="AI20" i="1"/>
  <c r="AH20" i="1"/>
  <c r="AG20" i="1"/>
  <c r="AF20" i="1"/>
  <c r="AE20" i="1"/>
  <c r="AD20" i="1"/>
  <c r="AC20" i="1"/>
  <c r="AA20" i="1"/>
  <c r="Z20" i="1"/>
  <c r="Y20" i="1"/>
  <c r="V20" i="1"/>
  <c r="U20" i="1"/>
  <c r="T20" i="1"/>
  <c r="S20" i="1"/>
  <c r="O20" i="1"/>
  <c r="P20" i="1" s="1"/>
  <c r="N20" i="1"/>
  <c r="M20" i="1"/>
  <c r="L20" i="1"/>
  <c r="J20" i="1"/>
  <c r="K20" i="1" s="1"/>
  <c r="I20" i="1"/>
  <c r="F20" i="1"/>
  <c r="E20" i="1"/>
  <c r="D20" i="1"/>
  <c r="C20" i="1"/>
  <c r="B20" i="1"/>
  <c r="Q20" i="1" s="1"/>
  <c r="AO19" i="1"/>
  <c r="AN19" i="1"/>
  <c r="AM19" i="1"/>
  <c r="AL19" i="1"/>
  <c r="AJ19" i="1"/>
  <c r="AI19" i="1"/>
  <c r="AH19" i="1"/>
  <c r="AG19" i="1"/>
  <c r="AF19" i="1"/>
  <c r="AE19" i="1"/>
  <c r="AD19" i="1"/>
  <c r="AC19" i="1"/>
  <c r="AA19" i="1"/>
  <c r="Z19" i="1"/>
  <c r="Y19" i="1"/>
  <c r="V19" i="1"/>
  <c r="U19" i="1"/>
  <c r="T19" i="1"/>
  <c r="S19" i="1"/>
  <c r="N19" i="1"/>
  <c r="M19" i="1"/>
  <c r="L19" i="1"/>
  <c r="J19" i="1"/>
  <c r="I19" i="1"/>
  <c r="F19" i="1"/>
  <c r="E19" i="1"/>
  <c r="D19" i="1"/>
  <c r="C19" i="1"/>
  <c r="B19" i="1"/>
  <c r="Q19" i="1" s="1"/>
  <c r="AO18" i="1"/>
  <c r="AN18" i="1"/>
  <c r="AM18" i="1"/>
  <c r="AL18" i="1"/>
  <c r="AJ18" i="1"/>
  <c r="AI18" i="1"/>
  <c r="AH18" i="1"/>
  <c r="AG18" i="1"/>
  <c r="AF18" i="1"/>
  <c r="AE18" i="1"/>
  <c r="AD18" i="1"/>
  <c r="AC18" i="1"/>
  <c r="AA18" i="1"/>
  <c r="Z18" i="1"/>
  <c r="Y18" i="1"/>
  <c r="V18" i="1"/>
  <c r="U18" i="1"/>
  <c r="T18" i="1"/>
  <c r="S18" i="1"/>
  <c r="Q18" i="1"/>
  <c r="O18" i="1" s="1"/>
  <c r="P18" i="1" s="1"/>
  <c r="N18" i="1"/>
  <c r="M18" i="1"/>
  <c r="L18" i="1"/>
  <c r="J18" i="1"/>
  <c r="I18" i="1"/>
  <c r="F18" i="1"/>
  <c r="E18" i="1"/>
  <c r="D18" i="1"/>
  <c r="C18" i="1"/>
  <c r="G18" i="1" s="1"/>
  <c r="X18" i="1" s="1"/>
  <c r="AO17" i="1"/>
  <c r="AN17" i="1"/>
  <c r="AM17" i="1"/>
  <c r="AL17" i="1"/>
  <c r="AJ17" i="1"/>
  <c r="AI17" i="1"/>
  <c r="AH17" i="1"/>
  <c r="AG17" i="1"/>
  <c r="AF17" i="1"/>
  <c r="AE17" i="1"/>
  <c r="AD17" i="1"/>
  <c r="AC17" i="1"/>
  <c r="AA17" i="1"/>
  <c r="Z17" i="1"/>
  <c r="Y17" i="1"/>
  <c r="V17" i="1"/>
  <c r="U17" i="1"/>
  <c r="T17" i="1"/>
  <c r="S17" i="1"/>
  <c r="Q17" i="1"/>
  <c r="N17" i="1"/>
  <c r="M17" i="1"/>
  <c r="L17" i="1"/>
  <c r="J17" i="1"/>
  <c r="I17" i="1"/>
  <c r="F17" i="1"/>
  <c r="E17" i="1"/>
  <c r="D17" i="1"/>
  <c r="C17" i="1"/>
  <c r="AO16" i="1"/>
  <c r="AN16" i="1"/>
  <c r="AM16" i="1"/>
  <c r="AL16" i="1"/>
  <c r="AJ16" i="1"/>
  <c r="AI16" i="1"/>
  <c r="AH16" i="1"/>
  <c r="AG16" i="1"/>
  <c r="AF16" i="1"/>
  <c r="AE16" i="1"/>
  <c r="AD16" i="1"/>
  <c r="AC16" i="1"/>
  <c r="AA16" i="1"/>
  <c r="Z16" i="1"/>
  <c r="Y16" i="1"/>
  <c r="V16" i="1"/>
  <c r="U16" i="1"/>
  <c r="T16" i="1"/>
  <c r="S16" i="1"/>
  <c r="Q16" i="1"/>
  <c r="P16" i="1" s="1"/>
  <c r="N16" i="1"/>
  <c r="M16" i="1"/>
  <c r="L16" i="1"/>
  <c r="J16" i="1"/>
  <c r="I16" i="1"/>
  <c r="F16" i="1"/>
  <c r="E16" i="1"/>
  <c r="D16" i="1"/>
  <c r="C16" i="1"/>
  <c r="B16" i="1"/>
  <c r="AO15" i="1"/>
  <c r="AN15" i="1"/>
  <c r="AM15" i="1"/>
  <c r="AL15" i="1"/>
  <c r="AJ15" i="1"/>
  <c r="AI15" i="1"/>
  <c r="AH15" i="1"/>
  <c r="AG15" i="1"/>
  <c r="AF15" i="1"/>
  <c r="AE15" i="1"/>
  <c r="AD15" i="1"/>
  <c r="AC15" i="1"/>
  <c r="AA15" i="1"/>
  <c r="Z15" i="1"/>
  <c r="Y15" i="1"/>
  <c r="V15" i="1"/>
  <c r="U15" i="1"/>
  <c r="T15" i="1"/>
  <c r="S15" i="1"/>
  <c r="N15" i="1"/>
  <c r="M15" i="1"/>
  <c r="L15" i="1"/>
  <c r="J15" i="1"/>
  <c r="I15" i="1"/>
  <c r="K15" i="1" s="1"/>
  <c r="F15" i="1"/>
  <c r="E15" i="1"/>
  <c r="D15" i="1"/>
  <c r="C15" i="1"/>
  <c r="B15" i="1"/>
  <c r="Q15" i="1" s="1"/>
  <c r="AO14" i="1"/>
  <c r="AN14" i="1"/>
  <c r="AM14" i="1"/>
  <c r="AL14" i="1"/>
  <c r="AJ14" i="1"/>
  <c r="AI14" i="1"/>
  <c r="AH14" i="1"/>
  <c r="AG14" i="1"/>
  <c r="AF14" i="1"/>
  <c r="AE14" i="1"/>
  <c r="AD14" i="1"/>
  <c r="AC14" i="1"/>
  <c r="AA14" i="1"/>
  <c r="Z14" i="1"/>
  <c r="Y14" i="1"/>
  <c r="V14" i="1"/>
  <c r="U14" i="1"/>
  <c r="T14" i="1"/>
  <c r="S14" i="1"/>
  <c r="N14" i="1"/>
  <c r="M14" i="1"/>
  <c r="L14" i="1"/>
  <c r="J14" i="1"/>
  <c r="I14" i="1"/>
  <c r="K14" i="1" s="1"/>
  <c r="F14" i="1"/>
  <c r="E14" i="1"/>
  <c r="D14" i="1"/>
  <c r="G14" i="1" s="1"/>
  <c r="C14" i="1"/>
  <c r="B14" i="1"/>
  <c r="Q14" i="1" s="1"/>
  <c r="AO13" i="1"/>
  <c r="AN13" i="1"/>
  <c r="AM13" i="1"/>
  <c r="AL13" i="1"/>
  <c r="AJ13" i="1"/>
  <c r="AI13" i="1"/>
  <c r="AH13" i="1"/>
  <c r="AG13" i="1"/>
  <c r="AF13" i="1"/>
  <c r="AE13" i="1"/>
  <c r="AD13" i="1"/>
  <c r="AC13" i="1"/>
  <c r="AA13" i="1"/>
  <c r="Z13" i="1"/>
  <c r="Y13" i="1"/>
  <c r="V13" i="1"/>
  <c r="U13" i="1"/>
  <c r="T13" i="1"/>
  <c r="S13" i="1"/>
  <c r="Q13" i="1"/>
  <c r="O13" i="1"/>
  <c r="N13" i="1"/>
  <c r="M13" i="1"/>
  <c r="L13" i="1"/>
  <c r="J13" i="1"/>
  <c r="I13" i="1"/>
  <c r="K13" i="1" s="1"/>
  <c r="F13" i="1"/>
  <c r="E13" i="1"/>
  <c r="D13" i="1"/>
  <c r="C13" i="1"/>
  <c r="AO12" i="1"/>
  <c r="AN12" i="1"/>
  <c r="AM12" i="1"/>
  <c r="AL12" i="1"/>
  <c r="AJ12" i="1"/>
  <c r="AI12" i="1"/>
  <c r="AH12" i="1"/>
  <c r="AG12" i="1"/>
  <c r="AF12" i="1"/>
  <c r="AE12" i="1"/>
  <c r="AD12" i="1"/>
  <c r="AC12" i="1"/>
  <c r="AA12" i="1"/>
  <c r="Z12" i="1"/>
  <c r="Y12" i="1"/>
  <c r="V12" i="1"/>
  <c r="U12" i="1"/>
  <c r="T12" i="1"/>
  <c r="N12" i="1"/>
  <c r="M12" i="1"/>
  <c r="L12" i="1"/>
  <c r="J12" i="1"/>
  <c r="I12" i="1"/>
  <c r="F12" i="1"/>
  <c r="E12" i="1"/>
  <c r="D12" i="1"/>
  <c r="C12" i="1"/>
  <c r="B12" i="1"/>
  <c r="Q12" i="1" s="1"/>
  <c r="AO11" i="1"/>
  <c r="AN11" i="1"/>
  <c r="AM11" i="1"/>
  <c r="AL11" i="1"/>
  <c r="AJ11" i="1"/>
  <c r="AI11" i="1"/>
  <c r="AH11" i="1"/>
  <c r="AG11" i="1"/>
  <c r="AF11" i="1"/>
  <c r="AE11" i="1"/>
  <c r="AD11" i="1"/>
  <c r="AC11" i="1"/>
  <c r="AA11" i="1"/>
  <c r="Z11" i="1"/>
  <c r="Y11" i="1"/>
  <c r="V11" i="1"/>
  <c r="U11" i="1"/>
  <c r="T11" i="1"/>
  <c r="S11" i="1"/>
  <c r="Q11" i="1"/>
  <c r="O11" i="1" s="1"/>
  <c r="P11" i="1" s="1"/>
  <c r="N11" i="1"/>
  <c r="M11" i="1"/>
  <c r="L11" i="1"/>
  <c r="J11" i="1"/>
  <c r="I11" i="1"/>
  <c r="F11" i="1"/>
  <c r="E11" i="1"/>
  <c r="D11" i="1"/>
  <c r="G11" i="1" s="1"/>
  <c r="X11" i="1" s="1"/>
  <c r="AB11" i="1" s="1"/>
  <c r="C11" i="1"/>
  <c r="B11" i="1"/>
  <c r="AO10" i="1"/>
  <c r="AN10" i="1"/>
  <c r="AM10" i="1"/>
  <c r="AL10" i="1"/>
  <c r="AJ10" i="1"/>
  <c r="AI10" i="1"/>
  <c r="AH10" i="1"/>
  <c r="AG10" i="1"/>
  <c r="AF10" i="1"/>
  <c r="AE10" i="1"/>
  <c r="AD10" i="1"/>
  <c r="AC10" i="1"/>
  <c r="AA10" i="1"/>
  <c r="Z10" i="1"/>
  <c r="Y10" i="1"/>
  <c r="V10" i="1"/>
  <c r="U10" i="1"/>
  <c r="T10" i="1"/>
  <c r="S10" i="1"/>
  <c r="Q10" i="1"/>
  <c r="P10" i="1"/>
  <c r="N10" i="1"/>
  <c r="M10" i="1"/>
  <c r="L10" i="1"/>
  <c r="J10" i="1"/>
  <c r="I10" i="1"/>
  <c r="F10" i="1"/>
  <c r="E10" i="1"/>
  <c r="D10" i="1"/>
  <c r="C10" i="1"/>
  <c r="B10" i="1"/>
  <c r="AO9" i="1"/>
  <c r="AN9" i="1"/>
  <c r="AM9" i="1"/>
  <c r="AL9" i="1"/>
  <c r="AJ9" i="1"/>
  <c r="AI9" i="1"/>
  <c r="AH9" i="1"/>
  <c r="AG9" i="1"/>
  <c r="AF9" i="1"/>
  <c r="AE9" i="1"/>
  <c r="AD9" i="1"/>
  <c r="AC9" i="1"/>
  <c r="AA9" i="1"/>
  <c r="Z9" i="1"/>
  <c r="Y9" i="1"/>
  <c r="V9" i="1"/>
  <c r="U9" i="1"/>
  <c r="T9" i="1"/>
  <c r="S9" i="1"/>
  <c r="Q9" i="1"/>
  <c r="P9" i="1"/>
  <c r="O9" i="1"/>
  <c r="N9" i="1"/>
  <c r="M9" i="1"/>
  <c r="L9" i="1"/>
  <c r="J9" i="1"/>
  <c r="I9" i="1"/>
  <c r="K9" i="1" s="1"/>
  <c r="F9" i="1"/>
  <c r="E9" i="1"/>
  <c r="D9" i="1"/>
  <c r="C9" i="1"/>
  <c r="AO8" i="1"/>
  <c r="AN8" i="1"/>
  <c r="AM8" i="1"/>
  <c r="AL8" i="1"/>
  <c r="AJ8" i="1"/>
  <c r="AI8" i="1"/>
  <c r="AH8" i="1"/>
  <c r="AG8" i="1"/>
  <c r="AF8" i="1"/>
  <c r="AE8" i="1"/>
  <c r="AD8" i="1"/>
  <c r="AC8" i="1"/>
  <c r="AA8" i="1"/>
  <c r="Z8" i="1"/>
  <c r="Y8" i="1"/>
  <c r="V8" i="1"/>
  <c r="U8" i="1"/>
  <c r="T8" i="1"/>
  <c r="S8" i="1"/>
  <c r="Q8" i="1"/>
  <c r="O8" i="1" s="1"/>
  <c r="P8" i="1" s="1"/>
  <c r="N8" i="1"/>
  <c r="M8" i="1"/>
  <c r="L8" i="1"/>
  <c r="J8" i="1"/>
  <c r="I8" i="1"/>
  <c r="F8" i="1"/>
  <c r="E8" i="1"/>
  <c r="D8" i="1"/>
  <c r="C8" i="1"/>
  <c r="G8" i="1" s="1"/>
  <c r="X8" i="1" s="1"/>
  <c r="AB8" i="1" s="1"/>
  <c r="B8" i="1"/>
  <c r="AO7" i="1"/>
  <c r="AN7" i="1"/>
  <c r="AM7" i="1"/>
  <c r="AL7" i="1"/>
  <c r="AJ7" i="1"/>
  <c r="AI7" i="1"/>
  <c r="AH7" i="1"/>
  <c r="AG7" i="1"/>
  <c r="AF7" i="1"/>
  <c r="AE7" i="1"/>
  <c r="AD7" i="1"/>
  <c r="AC7" i="1"/>
  <c r="AA7" i="1"/>
  <c r="Z7" i="1"/>
  <c r="Y7" i="1"/>
  <c r="V7" i="1"/>
  <c r="U7" i="1"/>
  <c r="T7" i="1"/>
  <c r="S7" i="1"/>
  <c r="N7" i="1"/>
  <c r="M7" i="1"/>
  <c r="L7" i="1"/>
  <c r="J7" i="1"/>
  <c r="K7" i="1" s="1"/>
  <c r="I7" i="1"/>
  <c r="F7" i="1"/>
  <c r="E7" i="1"/>
  <c r="D7" i="1"/>
  <c r="C7" i="1"/>
  <c r="B7" i="1"/>
  <c r="Q7" i="1" s="1"/>
  <c r="AO6" i="1"/>
  <c r="AN6" i="1"/>
  <c r="AM6" i="1"/>
  <c r="AL6" i="1"/>
  <c r="AJ6" i="1"/>
  <c r="AI6" i="1"/>
  <c r="AH6" i="1"/>
  <c r="AG6" i="1"/>
  <c r="AF6" i="1"/>
  <c r="AE6" i="1"/>
  <c r="AD6" i="1"/>
  <c r="AC6" i="1"/>
  <c r="AA6" i="1"/>
  <c r="AA43" i="1" s="1"/>
  <c r="Z6" i="1"/>
  <c r="Y6" i="1"/>
  <c r="V6" i="1"/>
  <c r="U6" i="1"/>
  <c r="T6" i="1"/>
  <c r="S6" i="1"/>
  <c r="S43" i="1" s="1"/>
  <c r="S44" i="1" s="1"/>
  <c r="N6" i="1"/>
  <c r="M6" i="1"/>
  <c r="M43" i="1" s="1"/>
  <c r="L6" i="1"/>
  <c r="J6" i="1"/>
  <c r="I6" i="1"/>
  <c r="F6" i="1"/>
  <c r="E6" i="1"/>
  <c r="D6" i="1"/>
  <c r="C6" i="1"/>
  <c r="B6" i="1"/>
  <c r="AS6" i="1" s="1"/>
  <c r="G16" i="1" l="1"/>
  <c r="X16" i="1" s="1"/>
  <c r="AB16" i="1" s="1"/>
  <c r="G26" i="1"/>
  <c r="X26" i="1" s="1"/>
  <c r="AB26" i="1" s="1"/>
  <c r="K50" i="1"/>
  <c r="K54" i="1"/>
  <c r="K57" i="1"/>
  <c r="AB18" i="1"/>
  <c r="G41" i="1"/>
  <c r="G33" i="1"/>
  <c r="X33" i="1" s="1"/>
  <c r="AB33" i="1" s="1"/>
  <c r="AK33" i="1" s="1"/>
  <c r="AP33" i="1" s="1"/>
  <c r="M44" i="1"/>
  <c r="AA44" i="1"/>
  <c r="G7" i="1"/>
  <c r="K16" i="1"/>
  <c r="K23" i="1"/>
  <c r="G25" i="1"/>
  <c r="G66" i="1"/>
  <c r="G67" i="1" s="1"/>
  <c r="G50" i="1"/>
  <c r="G27" i="1"/>
  <c r="K29" i="1"/>
  <c r="G56" i="1"/>
  <c r="K12" i="1"/>
  <c r="K19" i="1"/>
  <c r="G28" i="1"/>
  <c r="K36" i="1"/>
  <c r="E60" i="1"/>
  <c r="AC60" i="1"/>
  <c r="AL60" i="1"/>
  <c r="G59" i="1"/>
  <c r="F83" i="1"/>
  <c r="K82" i="1"/>
  <c r="U43" i="1"/>
  <c r="U44" i="1" s="1"/>
  <c r="V43" i="1"/>
  <c r="V44" i="1" s="1"/>
  <c r="Y43" i="1"/>
  <c r="Y44" i="1" s="1"/>
  <c r="L43" i="1"/>
  <c r="L44" i="1" s="1"/>
  <c r="AI43" i="1"/>
  <c r="AI44" i="1" s="1"/>
  <c r="AC43" i="1"/>
  <c r="AC44" i="1" s="1"/>
  <c r="K10" i="1"/>
  <c r="K11" i="1"/>
  <c r="K18" i="1"/>
  <c r="G20" i="1"/>
  <c r="G24" i="1"/>
  <c r="K31" i="1"/>
  <c r="G34" i="1"/>
  <c r="G42" i="1"/>
  <c r="AD60" i="1"/>
  <c r="AM60" i="1"/>
  <c r="K51" i="1"/>
  <c r="G58" i="1"/>
  <c r="K78" i="1"/>
  <c r="T83" i="1"/>
  <c r="AE83" i="1"/>
  <c r="AN83" i="1"/>
  <c r="AN86" i="1" s="1"/>
  <c r="G6" i="1"/>
  <c r="K8" i="1"/>
  <c r="G12" i="1"/>
  <c r="K17" i="1"/>
  <c r="G19" i="1"/>
  <c r="X19" i="1" s="1"/>
  <c r="AB19" i="1" s="1"/>
  <c r="AK19" i="1" s="1"/>
  <c r="AP19" i="1" s="1"/>
  <c r="K30" i="1"/>
  <c r="K38" i="1"/>
  <c r="J60" i="1"/>
  <c r="U60" i="1"/>
  <c r="AF60" i="1"/>
  <c r="AO60" i="1"/>
  <c r="K52" i="1"/>
  <c r="G53" i="1"/>
  <c r="H86" i="1"/>
  <c r="L83" i="1"/>
  <c r="V83" i="1"/>
  <c r="V86" i="1" s="1"/>
  <c r="AG83" i="1"/>
  <c r="AM43" i="1"/>
  <c r="AM44" i="1" s="1"/>
  <c r="G9" i="1"/>
  <c r="K28" i="1"/>
  <c r="G35" i="1"/>
  <c r="X35" i="1" s="1"/>
  <c r="AB35" i="1" s="1"/>
  <c r="K55" i="1"/>
  <c r="G57" i="1"/>
  <c r="C60" i="1"/>
  <c r="R86" i="1"/>
  <c r="G82" i="1"/>
  <c r="E43" i="1"/>
  <c r="AE43" i="1"/>
  <c r="AE44" i="1" s="1"/>
  <c r="G10" i="1"/>
  <c r="X10" i="1" s="1"/>
  <c r="AB10" i="1" s="1"/>
  <c r="AK10" i="1" s="1"/>
  <c r="AP10" i="1" s="1"/>
  <c r="G15" i="1"/>
  <c r="X15" i="1" s="1"/>
  <c r="AB15" i="1" s="1"/>
  <c r="K42" i="1"/>
  <c r="L60" i="1"/>
  <c r="AI60" i="1"/>
  <c r="K58" i="1"/>
  <c r="C83" i="1"/>
  <c r="AO43" i="1"/>
  <c r="AO44" i="1" s="1"/>
  <c r="G31" i="1"/>
  <c r="M60" i="1"/>
  <c r="K72" i="1"/>
  <c r="K73" i="1" s="1"/>
  <c r="AA83" i="1"/>
  <c r="AA86" i="1" s="1"/>
  <c r="AJ83" i="1"/>
  <c r="K80" i="1"/>
  <c r="AG43" i="1"/>
  <c r="AG44" i="1" s="1"/>
  <c r="G17" i="1"/>
  <c r="K27" i="1"/>
  <c r="G38" i="1"/>
  <c r="D60" i="1"/>
  <c r="W86" i="1"/>
  <c r="G81" i="1"/>
  <c r="X28" i="1"/>
  <c r="AB28" i="1" s="1"/>
  <c r="AK28" i="1" s="1"/>
  <c r="AP28" i="1" s="1"/>
  <c r="O12" i="1"/>
  <c r="AS12" i="1" s="1"/>
  <c r="O23" i="1"/>
  <c r="P23" i="1" s="1"/>
  <c r="X20" i="1"/>
  <c r="AB20" i="1" s="1"/>
  <c r="AK20" i="1" s="1"/>
  <c r="AP20" i="1" s="1"/>
  <c r="X34" i="1"/>
  <c r="AB34" i="1" s="1"/>
  <c r="AK34" i="1" s="1"/>
  <c r="AP34" i="1" s="1"/>
  <c r="X9" i="1"/>
  <c r="AB9" i="1" s="1"/>
  <c r="AK9" i="1" s="1"/>
  <c r="AP9" i="1" s="1"/>
  <c r="O14" i="1"/>
  <c r="X14" i="1" s="1"/>
  <c r="AB14" i="1" s="1"/>
  <c r="AK14" i="1" s="1"/>
  <c r="AP14" i="1" s="1"/>
  <c r="O15" i="1"/>
  <c r="P15" i="1" s="1"/>
  <c r="X27" i="1"/>
  <c r="AB27" i="1" s="1"/>
  <c r="AK27" i="1" s="1"/>
  <c r="AP27" i="1" s="1"/>
  <c r="O19" i="1"/>
  <c r="P19" i="1"/>
  <c r="X6" i="1"/>
  <c r="O7" i="1"/>
  <c r="P24" i="1"/>
  <c r="O24" i="1"/>
  <c r="X24" i="1" s="1"/>
  <c r="AB24" i="1" s="1"/>
  <c r="AK24" i="1" s="1"/>
  <c r="AP24" i="1" s="1"/>
  <c r="X25" i="1"/>
  <c r="AB25" i="1" s="1"/>
  <c r="AK25" i="1" s="1"/>
  <c r="AP25" i="1" s="1"/>
  <c r="P32" i="1"/>
  <c r="C43" i="1"/>
  <c r="X57" i="1"/>
  <c r="AB57" i="1" s="1"/>
  <c r="AK57" i="1" s="1"/>
  <c r="AP57" i="1" s="1"/>
  <c r="AE86" i="1"/>
  <c r="D43" i="1"/>
  <c r="AF43" i="1"/>
  <c r="AF44" i="1" s="1"/>
  <c r="AN43" i="1"/>
  <c r="AN44" i="1" s="1"/>
  <c r="P13" i="1"/>
  <c r="K21" i="1"/>
  <c r="G23" i="1"/>
  <c r="AK26" i="1"/>
  <c r="AP26" i="1" s="1"/>
  <c r="P29" i="1"/>
  <c r="G32" i="1"/>
  <c r="X40" i="1"/>
  <c r="AB40" i="1" s="1"/>
  <c r="AK40" i="1" s="1"/>
  <c r="AP40" i="1" s="1"/>
  <c r="V60" i="1"/>
  <c r="AG60" i="1"/>
  <c r="AT53" i="1"/>
  <c r="AT60" i="1" s="1"/>
  <c r="P54" i="1"/>
  <c r="O54" i="1"/>
  <c r="U86" i="1"/>
  <c r="AF86" i="1"/>
  <c r="AO86" i="1"/>
  <c r="Q60" i="1"/>
  <c r="P50" i="1"/>
  <c r="Y60" i="1"/>
  <c r="AH60" i="1"/>
  <c r="G51" i="1"/>
  <c r="G54" i="1"/>
  <c r="L86" i="1"/>
  <c r="AG86" i="1"/>
  <c r="AT87" i="1"/>
  <c r="X80" i="1"/>
  <c r="AB80" i="1" s="1"/>
  <c r="AK80" i="1" s="1"/>
  <c r="AP80" i="1" s="1"/>
  <c r="P22" i="1"/>
  <c r="Z43" i="1"/>
  <c r="Z44" i="1" s="1"/>
  <c r="AH43" i="1"/>
  <c r="AH44" i="1" s="1"/>
  <c r="AK8" i="1"/>
  <c r="AP8" i="1" s="1"/>
  <c r="AK11" i="1"/>
  <c r="AP11" i="1" s="1"/>
  <c r="O17" i="1"/>
  <c r="P17" i="1" s="1"/>
  <c r="AK18" i="1"/>
  <c r="AP18" i="1" s="1"/>
  <c r="O31" i="1"/>
  <c r="O32" i="1"/>
  <c r="G39" i="1"/>
  <c r="P40" i="1"/>
  <c r="O41" i="1"/>
  <c r="P41" i="1" s="1"/>
  <c r="X50" i="1"/>
  <c r="Z60" i="1"/>
  <c r="Z86" i="1" s="1"/>
  <c r="P55" i="1"/>
  <c r="P59" i="1"/>
  <c r="O59" i="1"/>
  <c r="AQ59" i="1" s="1"/>
  <c r="M86" i="1"/>
  <c r="Y86" i="1"/>
  <c r="O79" i="1"/>
  <c r="P79" i="1" s="1"/>
  <c r="AK16" i="1"/>
  <c r="AP16" i="1" s="1"/>
  <c r="O39" i="1"/>
  <c r="P39" i="1" s="1"/>
  <c r="F43" i="1"/>
  <c r="Q6" i="1"/>
  <c r="P33" i="1"/>
  <c r="X41" i="1"/>
  <c r="AB41" i="1" s="1"/>
  <c r="AK41" i="1" s="1"/>
  <c r="AP41" i="1" s="1"/>
  <c r="N60" i="1"/>
  <c r="AJ60" i="1"/>
  <c r="P51" i="1"/>
  <c r="P52" i="1"/>
  <c r="N83" i="1"/>
  <c r="AI86" i="1"/>
  <c r="X82" i="1"/>
  <c r="AB82" i="1" s="1"/>
  <c r="AK82" i="1" s="1"/>
  <c r="AP82" i="1" s="1"/>
  <c r="N43" i="1"/>
  <c r="N44" i="1" s="1"/>
  <c r="P34" i="1"/>
  <c r="O36" i="1"/>
  <c r="P36" i="1" s="1"/>
  <c r="X37" i="1"/>
  <c r="AB37" i="1" s="1"/>
  <c r="AK37" i="1" s="1"/>
  <c r="AP37" i="1" s="1"/>
  <c r="X55" i="1"/>
  <c r="AB55" i="1" s="1"/>
  <c r="AK55" i="1" s="1"/>
  <c r="AP55" i="1" s="1"/>
  <c r="X59" i="1"/>
  <c r="AB59" i="1" s="1"/>
  <c r="AK59" i="1" s="1"/>
  <c r="AP59" i="1" s="1"/>
  <c r="D83" i="1"/>
  <c r="D86" i="1" s="1"/>
  <c r="G78" i="1"/>
  <c r="I43" i="1"/>
  <c r="I44" i="1" s="1"/>
  <c r="AJ43" i="1"/>
  <c r="AJ44" i="1" s="1"/>
  <c r="J43" i="1"/>
  <c r="J44" i="1" s="1"/>
  <c r="T43" i="1"/>
  <c r="T44" i="1" s="1"/>
  <c r="G13" i="1"/>
  <c r="G43" i="1" s="1"/>
  <c r="O21" i="1"/>
  <c r="P21" i="1" s="1"/>
  <c r="G29" i="1"/>
  <c r="G36" i="1"/>
  <c r="F60" i="1"/>
  <c r="X52" i="1"/>
  <c r="AB52" i="1" s="1"/>
  <c r="AK52" i="1" s="1"/>
  <c r="AP52" i="1" s="1"/>
  <c r="O58" i="1"/>
  <c r="X58" i="1" s="1"/>
  <c r="AB58" i="1" s="1"/>
  <c r="AK58" i="1" s="1"/>
  <c r="AP58" i="1" s="1"/>
  <c r="P58" i="1"/>
  <c r="E86" i="1"/>
  <c r="B43" i="1"/>
  <c r="K6" i="1"/>
  <c r="K43" i="1" s="1"/>
  <c r="K44" i="1" s="1"/>
  <c r="AD43" i="1"/>
  <c r="AD44" i="1" s="1"/>
  <c r="AL43" i="1"/>
  <c r="AL44" i="1" s="1"/>
  <c r="G22" i="1"/>
  <c r="P26" i="1"/>
  <c r="X30" i="1"/>
  <c r="AB30" i="1" s="1"/>
  <c r="AK30" i="1" s="1"/>
  <c r="AP30" i="1" s="1"/>
  <c r="I60" i="1"/>
  <c r="T60" i="1"/>
  <c r="T86" i="1" s="1"/>
  <c r="G72" i="1"/>
  <c r="F86" i="1"/>
  <c r="S86" i="1"/>
  <c r="AD86" i="1"/>
  <c r="AM86" i="1"/>
  <c r="X81" i="1"/>
  <c r="AB81" i="1" s="1"/>
  <c r="AK81" i="1" s="1"/>
  <c r="AP81" i="1" s="1"/>
  <c r="B60" i="1"/>
  <c r="P80" i="1"/>
  <c r="AQ90" i="1"/>
  <c r="Q66" i="1"/>
  <c r="J67" i="1"/>
  <c r="P72" i="1"/>
  <c r="P73" i="1" s="1"/>
  <c r="O53" i="1"/>
  <c r="X53" i="1" s="1"/>
  <c r="AB53" i="1" s="1"/>
  <c r="I73" i="1"/>
  <c r="I83" i="1"/>
  <c r="Q83" i="1"/>
  <c r="O38" i="1"/>
  <c r="P38" i="1" s="1"/>
  <c r="O42" i="1"/>
  <c r="O81" i="1"/>
  <c r="O83" i="1" s="1"/>
  <c r="O56" i="1"/>
  <c r="AK56" i="1" s="1"/>
  <c r="AP56" i="1" s="1"/>
  <c r="G60" i="1" l="1"/>
  <c r="AK35" i="1"/>
  <c r="AP35" i="1" s="1"/>
  <c r="C86" i="1"/>
  <c r="X31" i="1"/>
  <c r="AB31" i="1" s="1"/>
  <c r="K83" i="1"/>
  <c r="K86" i="1" s="1"/>
  <c r="J86" i="1"/>
  <c r="K60" i="1"/>
  <c r="AJ86" i="1"/>
  <c r="AC86" i="1"/>
  <c r="P83" i="1"/>
  <c r="AL86" i="1"/>
  <c r="P60" i="1"/>
  <c r="X32" i="1"/>
  <c r="AB32" i="1" s="1"/>
  <c r="AK32" i="1" s="1"/>
  <c r="AP32" i="1" s="1"/>
  <c r="X7" i="1"/>
  <c r="AB7" i="1" s="1"/>
  <c r="AK7" i="1" s="1"/>
  <c r="AP7" i="1" s="1"/>
  <c r="AQ102" i="1"/>
  <c r="X36" i="1"/>
  <c r="AB36" i="1" s="1"/>
  <c r="AK36" i="1" s="1"/>
  <c r="AP36" i="1" s="1"/>
  <c r="N86" i="1"/>
  <c r="AK31" i="1"/>
  <c r="AP31" i="1" s="1"/>
  <c r="P81" i="1"/>
  <c r="X17" i="1"/>
  <c r="AB17" i="1" s="1"/>
  <c r="AK17" i="1" s="1"/>
  <c r="AP17" i="1" s="1"/>
  <c r="AB6" i="1"/>
  <c r="O66" i="1"/>
  <c r="P66" i="1"/>
  <c r="P67" i="1" s="1"/>
  <c r="Q67" i="1"/>
  <c r="Q86" i="1" s="1"/>
  <c r="X21" i="1"/>
  <c r="AB21" i="1" s="1"/>
  <c r="AK21" i="1" s="1"/>
  <c r="AP21" i="1" s="1"/>
  <c r="X56" i="1"/>
  <c r="P56" i="1"/>
  <c r="P31" i="1"/>
  <c r="X42" i="1"/>
  <c r="AB42" i="1" s="1"/>
  <c r="AK42" i="1" s="1"/>
  <c r="AP42" i="1" s="1"/>
  <c r="X23" i="1"/>
  <c r="AB23" i="1" s="1"/>
  <c r="AK23" i="1" s="1"/>
  <c r="AP23" i="1" s="1"/>
  <c r="O43" i="1"/>
  <c r="O44" i="1" s="1"/>
  <c r="P12" i="1"/>
  <c r="AQ100" i="1"/>
  <c r="AQ93" i="1"/>
  <c r="X13" i="1"/>
  <c r="AB13" i="1" s="1"/>
  <c r="AK13" i="1" s="1"/>
  <c r="AP13" i="1" s="1"/>
  <c r="X78" i="1"/>
  <c r="G83" i="1"/>
  <c r="O60" i="1"/>
  <c r="AK53" i="1"/>
  <c r="AP53" i="1" s="1"/>
  <c r="X38" i="1"/>
  <c r="AB38" i="1" s="1"/>
  <c r="AK38" i="1" s="1"/>
  <c r="AP38" i="1" s="1"/>
  <c r="X54" i="1"/>
  <c r="AB54" i="1" s="1"/>
  <c r="AK54" i="1" s="1"/>
  <c r="AP54" i="1" s="1"/>
  <c r="X79" i="1"/>
  <c r="AB79" i="1" s="1"/>
  <c r="AK79" i="1" s="1"/>
  <c r="AP79" i="1" s="1"/>
  <c r="P7" i="1"/>
  <c r="I86" i="1"/>
  <c r="P53" i="1"/>
  <c r="X51" i="1"/>
  <c r="AB51" i="1" s="1"/>
  <c r="AK51" i="1" s="1"/>
  <c r="AP51" i="1" s="1"/>
  <c r="P14" i="1"/>
  <c r="X29" i="1"/>
  <c r="AB29" i="1" s="1"/>
  <c r="AK29" i="1" s="1"/>
  <c r="AP29" i="1" s="1"/>
  <c r="P42" i="1"/>
  <c r="X72" i="1"/>
  <c r="G73" i="1"/>
  <c r="Q43" i="1"/>
  <c r="Q44" i="1" s="1"/>
  <c r="P6" i="1"/>
  <c r="P43" i="1" s="1"/>
  <c r="P44" i="1" s="1"/>
  <c r="AH86" i="1"/>
  <c r="X12" i="1"/>
  <c r="AB12" i="1" s="1"/>
  <c r="AK12" i="1" s="1"/>
  <c r="AP12" i="1" s="1"/>
  <c r="X22" i="1"/>
  <c r="AB22" i="1" s="1"/>
  <c r="AK22" i="1" s="1"/>
  <c r="AP22" i="1" s="1"/>
  <c r="AB50" i="1"/>
  <c r="X39" i="1"/>
  <c r="AB39" i="1" s="1"/>
  <c r="AK39" i="1" s="1"/>
  <c r="AP39" i="1" s="1"/>
  <c r="AK15" i="1"/>
  <c r="AP15" i="1" s="1"/>
  <c r="AQ104" i="1" l="1"/>
  <c r="X43" i="1"/>
  <c r="X44" i="1" s="1"/>
  <c r="G86" i="1"/>
  <c r="AB60" i="1"/>
  <c r="AK50" i="1"/>
  <c r="X60" i="1"/>
  <c r="AB72" i="1"/>
  <c r="X73" i="1"/>
  <c r="O67" i="1"/>
  <c r="O86" i="1" s="1"/>
  <c r="X66" i="1"/>
  <c r="AB43" i="1"/>
  <c r="AB44" i="1" s="1"/>
  <c r="AK6" i="1"/>
  <c r="AB78" i="1"/>
  <c r="X83" i="1"/>
  <c r="P86" i="1"/>
  <c r="AB73" i="1" l="1"/>
  <c r="AK72" i="1"/>
  <c r="AB83" i="1"/>
  <c r="AK78" i="1"/>
  <c r="AK43" i="1"/>
  <c r="AK44" i="1" s="1"/>
  <c r="AP6" i="1"/>
  <c r="AP43" i="1" s="1"/>
  <c r="AP44" i="1" s="1"/>
  <c r="AK60" i="1"/>
  <c r="AP50" i="1"/>
  <c r="AP60" i="1" s="1"/>
  <c r="AQ60" i="1" s="1"/>
  <c r="AB66" i="1"/>
  <c r="X67" i="1"/>
  <c r="X86" i="1" s="1"/>
  <c r="AK83" i="1" l="1"/>
  <c r="AP78" i="1"/>
  <c r="AP83" i="1" s="1"/>
  <c r="AB67" i="1"/>
  <c r="AB86" i="1" s="1"/>
  <c r="AK66" i="1"/>
  <c r="AK73" i="1"/>
  <c r="AP72" i="1"/>
  <c r="AP73" i="1" s="1"/>
  <c r="AK67" i="1" l="1"/>
  <c r="AK86" i="1" s="1"/>
  <c r="AP66" i="1"/>
  <c r="AP67" i="1" s="1"/>
  <c r="AP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Ma. Eliza Borja</author>
    <author>Jing Borja</author>
    <author>Maribeth</author>
    <author>Ma. Eliza Delis Borja</author>
    <author>Author</author>
  </authors>
  <commentList>
    <comment ref="B6" authorId="0" shapeId="0" xr:uid="{3111C038-1909-407F-B6E5-4E5DE524BF1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35,100.00 old</t>
        </r>
      </text>
    </comment>
    <comment ref="B7" authorId="1" shapeId="0" xr:uid="{C4AEDC74-C3FC-42CD-A1B3-6EF43E535F0C}">
      <text>
        <r>
          <rPr>
            <b/>
            <sz val="9"/>
            <color indexed="81"/>
            <rFont val="Tahoma"/>
            <family val="2"/>
          </rPr>
          <t>Jing Borja
16729.00</t>
        </r>
      </text>
    </comment>
    <comment ref="B10" authorId="2" shapeId="0" xr:uid="{6D08E8A4-500F-4420-BFED-9C6F894F7DB2}">
      <text>
        <r>
          <rPr>
            <b/>
            <sz val="9"/>
            <color indexed="81"/>
            <rFont val="Tahoma"/>
            <family val="2"/>
          </rPr>
          <t>Maribeth:</t>
        </r>
        <r>
          <rPr>
            <sz val="9"/>
            <color indexed="81"/>
            <rFont val="Tahoma"/>
            <family val="2"/>
          </rPr>
          <t xml:space="preserve">
18,167.50</t>
        </r>
      </text>
    </comment>
    <comment ref="M10" authorId="1" shapeId="0" xr:uid="{3F01F1C1-0FF6-48B4-8DA8-12F0903A3EAC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SSS SALARY LOAN 922.90
</t>
        </r>
      </text>
    </comment>
    <comment ref="N10" authorId="3" shapeId="0" xr:uid="{172CD732-FFCF-43C3-9C10-39ACE258307C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279.59 HDMF SALARY LOAN</t>
        </r>
      </text>
    </comment>
    <comment ref="T10" authorId="3" shapeId="0" xr:uid="{95032641-225F-4C3A-AF24-9A0AA732B25F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279.59 HDMF SALARY LOAN</t>
        </r>
      </text>
    </comment>
    <comment ref="V10" authorId="3" shapeId="0" xr:uid="{08F376FD-7882-467D-BD0A-ABBA5EA7A492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279.59 HDMF SALARY LOAN</t>
        </r>
      </text>
    </comment>
    <comment ref="B11" authorId="0" shapeId="0" xr:uid="{009D690C-555C-4C9F-B54D-40B1495C25A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12500+12500
</t>
        </r>
      </text>
    </comment>
    <comment ref="B14" authorId="0" shapeId="0" xr:uid="{4B8F1F22-A401-44DA-9E6B-00EDD989EED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20,412.00 old</t>
        </r>
      </text>
    </comment>
    <comment ref="M14" authorId="0" shapeId="0" xr:uid="{6CF50785-52CF-46A1-BB88-C9ED9060B15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</t>
        </r>
      </text>
    </comment>
    <comment ref="B15" authorId="0" shapeId="0" xr:uid="{D78DE648-1F35-4C3C-9194-2F932A4A6A4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16" authorId="0" shapeId="0" xr:uid="{42BEABE7-5FB5-4CE7-B120-E40B093DB02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22000 OLD NEW 25000
25137
</t>
        </r>
      </text>
    </comment>
    <comment ref="N17" authorId="0" shapeId="0" xr:uid="{6809353F-A769-48CF-9C0A-27E757BD74D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PAG IBIG SALARY LOAN 1725.04</t>
        </r>
      </text>
    </comment>
    <comment ref="T17" authorId="0" shapeId="0" xr:uid="{DCE00814-0C4A-4241-8F65-984895A543E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PAG IBIG SALARY LOAN 1725.04</t>
        </r>
      </text>
    </comment>
    <comment ref="V17" authorId="0" shapeId="0" xr:uid="{65376DDB-4AFE-4463-A711-40A91659D4E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PAG IBIG SALARY LOAN 1725.04</t>
        </r>
      </text>
    </comment>
    <comment ref="AE17" authorId="0" shapeId="0" xr:uid="{8A5A791A-0A41-4027-A60E-EF89DFB51EE9}">
      <text>
        <r>
          <rPr>
            <b/>
            <sz val="9"/>
            <color indexed="81"/>
            <rFont val="Tahoma"/>
            <family val="2"/>
          </rPr>
          <t>Ma. Eliza 
8500.00</t>
        </r>
        <r>
          <rPr>
            <sz val="9"/>
            <color indexed="81"/>
            <rFont val="Tahoma"/>
            <family val="2"/>
          </rPr>
          <t xml:space="preserve"> dclsi materials
5,400.00 deduction 
9/15/2022 NO DEDUCTION FOR MATERIALS
</t>
        </r>
      </text>
    </comment>
    <comment ref="B19" authorId="0" shapeId="0" xr:uid="{0E9AD810-3191-42EF-A176-D4F2C1A2C62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20" authorId="0" shapeId="0" xr:uid="{3D32113D-39E4-4836-9E56-DEE8F6CA295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</t>
        </r>
      </text>
    </comment>
    <comment ref="B22" authorId="3" shapeId="0" xr:uid="{08F671A6-4E8A-4DF8-8701-112A479F5D9E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20000 OLD
23000 NEW</t>
        </r>
      </text>
    </comment>
    <comment ref="B24" authorId="0" shapeId="0" xr:uid="{0D4FBC44-A20F-4164-906F-A6BD10E8623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20,412.00 old</t>
        </r>
      </text>
    </comment>
    <comment ref="B25" authorId="0" shapeId="0" xr:uid="{690DA5EA-85EE-43A6-97E7-C3FE020FCDB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26" authorId="0" shapeId="0" xr:uid="{A25403BF-4516-4892-9EBF-095B70721D2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22000 OLD NEW 25000</t>
        </r>
      </text>
    </comment>
    <comment ref="N27" authorId="0" shapeId="0" xr:uid="{11458EDC-D39C-47AE-8B90-C029E5D9C24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PAG IBIG SALARY LOAN 1725.04</t>
        </r>
      </text>
    </comment>
    <comment ref="T27" authorId="0" shapeId="0" xr:uid="{84AC1DE6-4FA4-4266-8B87-93BA2392F14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PAG IBIG SALARY LOAN 1725.04</t>
        </r>
      </text>
    </comment>
    <comment ref="V27" authorId="0" shapeId="0" xr:uid="{875444EA-DFC9-40C0-9AAE-56B9F1660C3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PAG IBIG SALARY LOAN 1725.04</t>
        </r>
      </text>
    </comment>
    <comment ref="AE27" authorId="0" shapeId="0" xr:uid="{AF59481B-BB7B-4330-919F-3446B89E0CA4}">
      <text>
        <r>
          <rPr>
            <b/>
            <sz val="9"/>
            <color indexed="81"/>
            <rFont val="Tahoma"/>
            <family val="2"/>
          </rPr>
          <t>Ma. Eliza 
8500.00</t>
        </r>
        <r>
          <rPr>
            <sz val="9"/>
            <color indexed="81"/>
            <rFont val="Tahoma"/>
            <family val="2"/>
          </rPr>
          <t xml:space="preserve"> dclsi materials
5,400.00 deduction 
9/15/2022 NO DEDUCTION FOR MATERIALS
</t>
        </r>
      </text>
    </comment>
    <comment ref="B28" authorId="2" shapeId="0" xr:uid="{629B497E-585C-41DF-B5CA-AFF72DD5CF7C}">
      <text>
        <r>
          <rPr>
            <b/>
            <sz val="9"/>
            <color indexed="81"/>
            <rFont val="Tahoma"/>
            <family val="2"/>
          </rPr>
          <t>Maribeth:</t>
        </r>
        <r>
          <rPr>
            <sz val="9"/>
            <color indexed="81"/>
            <rFont val="Tahoma"/>
            <family val="2"/>
          </rPr>
          <t xml:space="preserve">
24710</t>
        </r>
      </text>
    </comment>
    <comment ref="B29" authorId="0" shapeId="0" xr:uid="{3479492C-3749-4677-B3A6-15588EA1BF7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30" authorId="0" shapeId="0" xr:uid="{EFDD54A4-B70E-4D31-A630-63724C5C5AD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</t>
        </r>
      </text>
    </comment>
    <comment ref="B32" authorId="3" shapeId="0" xr:uid="{DDC40A30-0B76-4E52-BD04-6E5A81EC7AF4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21,822</t>
        </r>
      </text>
    </comment>
    <comment ref="B33" authorId="0" shapeId="0" xr:uid="{C0B3D972-E053-4374-BD04-C8ED5C28301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
40,000.00</t>
        </r>
      </text>
    </comment>
    <comment ref="B34" authorId="0" shapeId="0" xr:uid="{08A2B8B1-125A-4DF6-A02B-A6DF45EB62C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22000 OLD NEW 25000</t>
        </r>
      </text>
    </comment>
    <comment ref="N35" authorId="0" shapeId="0" xr:uid="{6A2D9F38-76B8-46E7-A22A-DE7C6704864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PAG IBIG SALARY LOAN 1725.04</t>
        </r>
      </text>
    </comment>
    <comment ref="T35" authorId="0" shapeId="0" xr:uid="{9AC5CEB5-DC3F-4849-AC98-77C5046E9FD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PAG IBIG SALARY LOAN 1725.04</t>
        </r>
      </text>
    </comment>
    <comment ref="V35" authorId="0" shapeId="0" xr:uid="{778AB194-EF3A-49FD-8112-1D1DBC316E4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PAG IBIG SALARY LOAN 1725.04</t>
        </r>
      </text>
    </comment>
    <comment ref="AE35" authorId="0" shapeId="0" xr:uid="{238699E7-3513-4DDA-BC95-014F696DA42B}">
      <text>
        <r>
          <rPr>
            <b/>
            <sz val="9"/>
            <color indexed="81"/>
            <rFont val="Tahoma"/>
            <family val="2"/>
          </rPr>
          <t>Ma. Eliza 
8500.00</t>
        </r>
        <r>
          <rPr>
            <sz val="9"/>
            <color indexed="81"/>
            <rFont val="Tahoma"/>
            <family val="2"/>
          </rPr>
          <t xml:space="preserve"> dclsi materials
5,400.00 deduction 
9/15/2022 NO DEDUCTION FOR MATERIALS
</t>
        </r>
      </text>
    </comment>
    <comment ref="B37" authorId="0" shapeId="0" xr:uid="{7FB8D193-EE49-42A7-83A1-6F29D7853FC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38" authorId="0" shapeId="0" xr:uid="{A1A15EED-517E-47DE-A805-CCE79013486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
14392</t>
        </r>
      </text>
    </comment>
    <comment ref="B39" authorId="2" shapeId="0" xr:uid="{1889D336-4587-44B0-9C3C-055DEAE5F1EC}">
      <text>
        <r>
          <rPr>
            <b/>
            <sz val="9"/>
            <color indexed="81"/>
            <rFont val="Tahoma"/>
            <family val="2"/>
          </rPr>
          <t>Maribeth:</t>
        </r>
        <r>
          <rPr>
            <sz val="9"/>
            <color indexed="81"/>
            <rFont val="Tahoma"/>
            <family val="2"/>
          </rPr>
          <t xml:space="preserve">
23,140.00</t>
        </r>
      </text>
    </comment>
    <comment ref="B40" authorId="3" shapeId="0" xr:uid="{215BAAE9-129F-449D-85E0-D6DF9825B482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20000 OLD
23000 NEW</t>
        </r>
      </text>
    </comment>
    <comment ref="B41" authorId="3" shapeId="0" xr:uid="{0D94F1DF-21F0-4412-B0BF-8EDFDAE53310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old 33,000.00
new 17500+17500
</t>
        </r>
      </text>
    </comment>
    <comment ref="B42" authorId="1" shapeId="0" xr:uid="{ED22845C-3B2F-4202-8CAB-D4755347AA15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OLD 20000 </t>
        </r>
      </text>
    </comment>
    <comment ref="B50" authorId="0" shapeId="0" xr:uid="{D9D78A62-6935-4274-B9B6-28FF3EBD7E1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13000 OLD</t>
        </r>
      </text>
    </comment>
    <comment ref="B51" authorId="1" shapeId="0" xr:uid="{76F13336-E05F-4BFC-BDBD-939CA22858E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17500 old</t>
        </r>
      </text>
    </comment>
    <comment ref="M54" authorId="1" shapeId="0" xr:uid="{E87DD763-85D6-4B14-B285-B1988DD73B20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SSS SALARY LOAN 922.90
</t>
        </r>
      </text>
    </comment>
    <comment ref="N54" authorId="3" shapeId="0" xr:uid="{4FB85CD0-467F-411D-9613-04CBE7BB7449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279.59 HDMF SALARY LOAN</t>
        </r>
      </text>
    </comment>
    <comment ref="T54" authorId="3" shapeId="0" xr:uid="{332C44BD-5C99-46E2-9D53-4A246785611F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279.59 HDMF SALARY LOAN</t>
        </r>
      </text>
    </comment>
    <comment ref="V54" authorId="3" shapeId="0" xr:uid="{7F7D2C13-BB49-4276-8ECA-225BE9CE9F4C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279.59 HDMF SALARY LOAN</t>
        </r>
      </text>
    </comment>
    <comment ref="X54" authorId="4" shapeId="0" xr:uid="{096FEFED-3909-4D1E-9301-91A7F2F33D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55" authorId="0" shapeId="0" xr:uid="{E2B5FB6D-531D-4F65-A212-B65301993CC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12500+12500
</t>
        </r>
      </text>
    </comment>
    <comment ref="X55" authorId="4" shapeId="0" xr:uid="{D1DD6B32-DC28-4A22-B5A7-A0DD463A9E9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58" authorId="0" shapeId="0" xr:uid="{F7336BF0-E5CF-42E3-8CCE-5A01571836F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20,412.00 old</t>
        </r>
      </text>
    </comment>
    <comment ref="M58" authorId="0" shapeId="0" xr:uid="{10864EA3-6F4A-42C2-8CFA-E98688FFC8D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</t>
        </r>
      </text>
    </comment>
    <comment ref="B59" authorId="0" shapeId="0" xr:uid="{7762765B-B89A-4C2B-B9C8-BDD745BE09F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66" authorId="0" shapeId="0" xr:uid="{E3E80DDA-EFA0-4E62-B246-A5A581BB301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13000 OLD
15000</t>
        </r>
      </text>
    </comment>
    <comment ref="AO68" authorId="0" shapeId="0" xr:uid="{15B2C241-9F16-4ED9-952D-1405A68AF3F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base on pay.reg</t>
        </r>
      </text>
    </comment>
    <comment ref="B72" authorId="0" shapeId="0" xr:uid="{FA871EC2-D73C-41C8-8A70-52F4425CE97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13000 Old
14,000.00</t>
        </r>
      </text>
    </comment>
    <comment ref="B78" authorId="0" shapeId="0" xr:uid="{62E447D8-558B-4B22-A733-90BA218A7C6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13000 OLD
19,000.00
</t>
        </r>
      </text>
    </comment>
    <comment ref="B79" authorId="1" shapeId="0" xr:uid="{13CFC440-6D22-4D31-9491-AE6488C1042F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17500 old
27,300.00</t>
        </r>
      </text>
    </comment>
    <comment ref="M82" authorId="1" shapeId="0" xr:uid="{FD33A659-E992-4754-A356-755438323728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SSS SALARY LOAN 922.90
</t>
        </r>
      </text>
    </comment>
    <comment ref="N82" authorId="3" shapeId="0" xr:uid="{A44CD984-E608-4658-B30C-571E05CC76B9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279.59 HDMF SALARY LOAN</t>
        </r>
      </text>
    </comment>
    <comment ref="T82" authorId="3" shapeId="0" xr:uid="{91B12E66-13CE-4B48-A33B-F875FCC1F996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279.59 HDMF SALARY LOAN</t>
        </r>
      </text>
    </comment>
    <comment ref="V82" authorId="3" shapeId="0" xr:uid="{E0AEB6D9-DB5A-4558-AB3C-B4E0ED2862D0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279.59 HDMF SALARY LOAN</t>
        </r>
      </text>
    </comment>
    <comment ref="X82" authorId="4" shapeId="0" xr:uid="{2742A616-38D8-4FBC-816F-8E9796BC0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AO87" authorId="0" shapeId="0" xr:uid="{E6E3C247-766F-4529-BA6D-44B8FAE01C8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base on pay.reg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Ma. Eliza Borja</author>
    <author>Jing Borja</author>
    <author>Author</author>
    <author>Ma. Eliza Delis Borja</author>
    <author>Unknown Author</author>
  </authors>
  <commentList>
    <comment ref="B2" authorId="0" shapeId="0" xr:uid="{FA692AB7-F596-4D5A-B6C5-F1A0A2322FE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32100.00 old</t>
        </r>
      </text>
    </comment>
    <comment ref="B3" authorId="0" shapeId="0" xr:uid="{A9AC5754-CC48-409F-A232-6036E9A24FF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15729.00 old</t>
        </r>
      </text>
    </comment>
    <comment ref="B4" authorId="0" shapeId="0" xr:uid="{1B9D24C2-3FC0-49AB-B931-0FCC17AA5705}">
      <text>
        <r>
          <rPr>
            <b/>
            <sz val="9"/>
            <color indexed="81"/>
            <rFont val="Tahoma"/>
            <family val="2"/>
          </rPr>
          <t>Ma. Eliza Borja:14867.50 OLD</t>
        </r>
      </text>
    </comment>
    <comment ref="B5" authorId="0" shapeId="0" xr:uid="{236F6594-7D96-4BA2-9230-197A137E89F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6" authorId="0" shapeId="0" xr:uid="{275C3670-B02C-4243-9005-DA8E6CF9805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17,167.50 old</t>
        </r>
      </text>
    </comment>
    <comment ref="B7" authorId="0" shapeId="0" xr:uid="{7AE058A9-0E2D-4745-A416-F806F56A20E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increase from 125,000 to 150,000 effective june 2022
ADD 30K OCT 2023</t>
        </r>
      </text>
    </comment>
    <comment ref="AH10" authorId="0" shapeId="0" xr:uid="{4A2CC570-B56A-4588-A1EB-C8989B3DF7A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STOP DEVELOPMENTAL 
</t>
        </r>
      </text>
    </comment>
    <comment ref="B11" authorId="0" shapeId="0" xr:uid="{7D5172E2-00DB-4DE2-A9E9-B00F9C588B6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14,170.00 old
15170 OLD</t>
        </r>
      </text>
    </comment>
    <comment ref="B12" authorId="0" shapeId="0" xr:uid="{225D99A8-7FAC-49B2-98FE-48A436C4904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21507 old 
25137 new
</t>
        </r>
      </text>
    </comment>
    <comment ref="AH12" authorId="0" shapeId="0" xr:uid="{4A5E4689-177C-4217-B94F-7742F15AF5C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STOP DEVELOPMENTAL 
</t>
        </r>
      </text>
    </comment>
    <comment ref="B15" authorId="0" shapeId="0" xr:uid="{54B55853-21C4-41FC-A6A2-BEF76AC58B7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13,080.00 old</t>
        </r>
      </text>
    </comment>
    <comment ref="B16" authorId="0" shapeId="0" xr:uid="{908F1835-8D96-42E4-8021-885DD5FDA80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20,140.00 old</t>
        </r>
      </text>
    </comment>
    <comment ref="B17" authorId="0" shapeId="0" xr:uid="{D432A4E0-A157-42EE-9A73-C0A953EFF05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15264.00 old</t>
        </r>
      </text>
    </comment>
    <comment ref="B19" authorId="1" shapeId="0" xr:uid="{85C084F8-9B1B-46BE-B4A0-0BFB09E93AC1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20520 OLD</t>
        </r>
      </text>
    </comment>
    <comment ref="B20" authorId="2" shapeId="0" xr:uid="{871CB10E-35D6-4E3D-9605-995C8D5C6C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7/02/2020 as per mam eunice 125,000 monthly salary</t>
        </r>
      </text>
    </comment>
    <comment ref="B22" authorId="0" shapeId="0" xr:uid="{7F8A0D67-18C3-4A8F-AD79-6D62AC3C3F0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increase from 125,000 to 150,000 effective june 2022
ADD 30K OCT. 2023
ADD 50K FEB 2024</t>
        </r>
      </text>
    </comment>
    <comment ref="B23" authorId="0" shapeId="0" xr:uid="{E6E6B949-DDC5-429C-A5DC-ECABF6F1DCF0}">
      <text>
        <r>
          <rPr>
            <b/>
            <sz val="9"/>
            <color indexed="81"/>
            <rFont val="Tahoma"/>
            <family val="2"/>
          </rPr>
          <t>Ma. Eliza Borja:
16000 OLD</t>
        </r>
      </text>
    </comment>
    <comment ref="B24" authorId="1" shapeId="0" xr:uid="{A3EF42C9-02FC-4CF9-8211-35B2E8E09048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20710 OLD</t>
        </r>
      </text>
    </comment>
    <comment ref="B25" authorId="0" shapeId="0" xr:uid="{0F505F4B-92F6-47B6-ACB1-58AD7FC2236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OLD 19,000.00
NEW 20,000.00</t>
        </r>
      </text>
    </comment>
    <comment ref="B26" authorId="0" shapeId="0" xr:uid="{72887684-231B-46C1-AC5E-0B5B7708BF0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</t>
        </r>
      </text>
    </comment>
    <comment ref="B27" authorId="0" shapeId="0" xr:uid="{AA1F55A1-E9A1-47E2-BB75-171D6E84DD31}">
      <text>
        <r>
          <rPr>
            <b/>
            <sz val="9"/>
            <color indexed="81"/>
            <rFont val="Tahoma"/>
            <family val="2"/>
          </rPr>
          <t>Ma. Eliza Borja
16000.00 OLD
17316.00 NEW</t>
        </r>
      </text>
    </comment>
    <comment ref="AC27" authorId="3" shapeId="0" xr:uid="{2C387A23-92DA-4C9E-8D70-445A2FAAD9C8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ADD BACK SSS SALARY LOAN</t>
        </r>
      </text>
    </comment>
    <comment ref="B28" authorId="0" shapeId="0" xr:uid="{79EEBD0D-4C75-444D-BE39-EC14FA4E614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19822.00 old
</t>
        </r>
      </text>
    </comment>
    <comment ref="B30" authorId="1" shapeId="0" xr:uid="{CE099E92-21E7-42F5-AD2C-C1165B65E70B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16940 OLD</t>
        </r>
      </text>
    </comment>
    <comment ref="B31" authorId="0" shapeId="0" xr:uid="{9EBEC087-7195-46B1-AF35-7819E2867AB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17133.00 old</t>
        </r>
      </text>
    </comment>
    <comment ref="B32" authorId="0" shapeId="0" xr:uid="{2BD9E542-CD74-4353-A364-552ED19CF5A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15000 OLD</t>
        </r>
      </text>
    </comment>
    <comment ref="B33" authorId="0" shapeId="0" xr:uid="{0BC70DB6-D37C-4F89-9C3F-7CB960DAC9B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FROM HFC TRANSFER TO DRDC
15000 OLD
30000 NEW</t>
        </r>
      </text>
    </comment>
    <comment ref="B34" authorId="0" shapeId="0" xr:uid="{24134895-FC38-4364-9CAB-D6145796B81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13,392.00 old</t>
        </r>
      </text>
    </comment>
    <comment ref="B35" authorId="1" shapeId="0" xr:uid="{71CB6E1B-06DF-4241-A08A-E0485030FAEC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old 20140.00
</t>
        </r>
      </text>
    </comment>
    <comment ref="B38" authorId="0" shapeId="0" xr:uid="{02D04D86-4A24-4E76-A337-3567697C304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21,836.00 old</t>
        </r>
      </text>
    </comment>
    <comment ref="B39" authorId="4" shapeId="0" xr:uid="{00000000-0006-0000-0100-00001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18000.00 old
19303.00 old
28000 new</t>
        </r>
      </text>
    </comment>
    <comment ref="B40" authorId="4" shapeId="0" xr:uid="{00000000-0006-0000-0100-00001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OLD 20K</t>
        </r>
      </text>
    </comment>
    <comment ref="B41" authorId="4" shapeId="0" xr:uid="{00000000-0006-0000-0100-00002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43" authorId="4" shapeId="0" xr:uid="{00000000-0006-0000-0100-00002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27,200.00 old
</t>
        </r>
      </text>
    </comment>
    <comment ref="G43" authorId="4" shapeId="0" xr:uid="{00000000-0006-0000-0100-00002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FROM EP TO HER</t>
        </r>
      </text>
    </comment>
    <comment ref="B44" authorId="4" shapeId="0" xr:uid="{00000000-0006-0000-0100-00002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45" authorId="4" shapeId="0" xr:uid="{00000000-0006-0000-0100-00002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24600.00</t>
        </r>
      </text>
    </comment>
    <comment ref="B46" authorId="4" shapeId="0" xr:uid="{00000000-0006-0000-0100-00002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 old
14000 new</t>
        </r>
      </text>
    </comment>
    <comment ref="L46" authorId="4" shapeId="0" xr:uid="{00000000-0006-0000-0100-00004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
</t>
        </r>
      </text>
    </comment>
    <comment ref="B47" authorId="4" shapeId="0" xr:uid="{00000000-0006-0000-0100-00002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L47" authorId="4" shapeId="0" xr:uid="{00000000-0006-0000-0100-00004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 1568.93</t>
        </r>
      </text>
    </comment>
    <comment ref="B48" authorId="4" shapeId="0" xr:uid="{00000000-0006-0000-0100-00002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11033.28 OLD 
16000 NEW</t>
        </r>
      </text>
    </comment>
    <comment ref="H48" authorId="4" shapeId="0" xr:uid="{00000000-0006-0000-0100-00002D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NO CONTRI., TRANSFER TO HER</t>
        </r>
      </text>
    </comment>
    <comment ref="B49" authorId="4" shapeId="0" xr:uid="{00000000-0006-0000-0100-00002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14,100.00 old</t>
        </r>
      </text>
    </comment>
    <comment ref="B50" authorId="4" shapeId="0" xr:uid="{00000000-0006-0000-0100-00002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12000.00 old</t>
        </r>
      </text>
    </comment>
    <comment ref="B51" authorId="4" shapeId="0" xr:uid="{00000000-0006-0000-0100-00002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15,000.00 old
18000 OLD</t>
        </r>
      </text>
    </comment>
    <comment ref="B52" authorId="4" shapeId="0" xr:uid="{00000000-0006-0000-0100-00002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24,300.00 old</t>
        </r>
      </text>
    </comment>
    <comment ref="B55" authorId="4" shapeId="0" xr:uid="{00000000-0006-0000-0100-00002B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12350 OLD
13564.00 NEW</t>
        </r>
      </text>
    </comment>
    <comment ref="B56" authorId="4" shapeId="0" xr:uid="{682A75E6-F146-46CF-AE26-A4FB4A1286FB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</commentList>
</comments>
</file>

<file path=xl/sharedStrings.xml><?xml version="1.0" encoding="utf-8"?>
<sst xmlns="http://schemas.openxmlformats.org/spreadsheetml/2006/main" count="541" uniqueCount="191">
  <si>
    <t>DURAVILLE REALTY AND DEVELOPMENT CORPORATION</t>
  </si>
  <si>
    <t>Rate</t>
  </si>
  <si>
    <t>OT Pay</t>
  </si>
  <si>
    <t>SSS Calamity Loan</t>
  </si>
  <si>
    <t>PHILHEALTH CONTRIBUTION</t>
  </si>
  <si>
    <t xml:space="preserve"> </t>
  </si>
  <si>
    <t>Total</t>
  </si>
  <si>
    <t>EC</t>
  </si>
  <si>
    <t>Meal</t>
  </si>
  <si>
    <t>Developmental</t>
  </si>
  <si>
    <t>ABRIAM, AGNES BURGOS</t>
  </si>
  <si>
    <t>ASUNCION, SHERILYN DE GUZMAN</t>
  </si>
  <si>
    <t>BALDERAS, APRIL CLARISSE ALLEQUIR</t>
  </si>
  <si>
    <t>BOLANTE, IVAN MENDOZA</t>
  </si>
  <si>
    <t>BALOLOY, SARAH HIZO</t>
  </si>
  <si>
    <t>BONGAT, JEFFERSON SY</t>
  </si>
  <si>
    <t>BORJA, MA. ELIZA DELIS</t>
  </si>
  <si>
    <t>CAPILLAN, MURIEL TUANQUIN</t>
  </si>
  <si>
    <t>COLUMNA, ALMA ZAPATA</t>
  </si>
  <si>
    <t>CUARTEROS, ROCHELLE SARAH MERILLES</t>
  </si>
  <si>
    <t>DE JOSE, GLEDA GICANGAO</t>
  </si>
  <si>
    <t>DELOS REYES, ANGELICO ZENON MONTEMAYOR</t>
  </si>
  <si>
    <t>DIVINA, MICHELLE COBICO</t>
  </si>
  <si>
    <t>DOMIQUIL, CONSTANCIO NAVARRO</t>
  </si>
  <si>
    <t>DUNGQUE, MARIA RAYLEN AGANG</t>
  </si>
  <si>
    <t>FERNANDEZ, MARIBETH ANTIQUINA</t>
  </si>
  <si>
    <t>FLORESTA, GLEN</t>
  </si>
  <si>
    <t>LIM, JENNIFER BONGAT</t>
  </si>
  <si>
    <t>LEMON, LYRA NICANOR</t>
  </si>
  <si>
    <t>MAKIRAMDAM, MILYN PANGANIBAN</t>
  </si>
  <si>
    <t>MANAPAT, MYTRICIA LAIZEL FULGUERAS</t>
  </si>
  <si>
    <t xml:space="preserve">MANITAS, SYRA SHIN </t>
  </si>
  <si>
    <t>MARRAY, ALYSSA JORNACION</t>
  </si>
  <si>
    <t>MEDALLA, RIZZA ALMOETE</t>
  </si>
  <si>
    <t>MENDEZ, REDEEMER DE LEON</t>
  </si>
  <si>
    <t>1st cut-off</t>
  </si>
  <si>
    <t>MOYANO, MARY LAYKA PEDERIO</t>
  </si>
  <si>
    <t>allowance</t>
  </si>
  <si>
    <t>NATIVIDAD, LORA RUTH FRONDA</t>
  </si>
  <si>
    <t>Cash</t>
  </si>
  <si>
    <t>PELAYO, LORENA EDEM</t>
  </si>
  <si>
    <t>TOTAL</t>
  </si>
  <si>
    <t>SAN LUIS, MARIBEL MANAOG</t>
  </si>
  <si>
    <t>SEBESON, PAULA MAE DUSONG</t>
  </si>
  <si>
    <t>2nd cut-off</t>
  </si>
  <si>
    <t>SIBUG, PATRIZIA LOU GUINTO</t>
  </si>
  <si>
    <t>TABOTABO, MARK STEPHEN PAMINTUAN</t>
  </si>
  <si>
    <t>VISMONTE, MA. CRISTINA BARBECHO</t>
  </si>
  <si>
    <t>YARTE, JEFFREY CECILIO</t>
  </si>
  <si>
    <t>ELLISTON PLACE</t>
  </si>
  <si>
    <t>atm</t>
  </si>
  <si>
    <t>CASH</t>
  </si>
  <si>
    <t>total</t>
  </si>
  <si>
    <t>ATM</t>
  </si>
  <si>
    <t>MARY CRIS COMPLEX</t>
  </si>
  <si>
    <t>Hol. Pay 30%</t>
  </si>
  <si>
    <t>WELLINGTON TANZA RESIDENCES</t>
  </si>
  <si>
    <t>QUEENSTOWN HEIGHTS 2</t>
  </si>
  <si>
    <t>GRAND TOTAL</t>
  </si>
  <si>
    <t>AWOL</t>
  </si>
  <si>
    <t>Name</t>
  </si>
  <si>
    <t>Gross_Pay</t>
  </si>
  <si>
    <t>Hol._Pay_30%</t>
  </si>
  <si>
    <t>Basic pay_adjustment</t>
  </si>
  <si>
    <t>OT_Pay</t>
  </si>
  <si>
    <t>Total_Gross</t>
  </si>
  <si>
    <t>SSS_Employee_Remt</t>
  </si>
  <si>
    <t>SSS_Employer_share</t>
  </si>
  <si>
    <t>SSSS_Total</t>
  </si>
  <si>
    <t>SSS_Loan</t>
  </si>
  <si>
    <t>SSS_Calamity Loan</t>
  </si>
  <si>
    <t>PHIC_Employee</t>
  </si>
  <si>
    <t>PHIC_Rmployer_Share</t>
  </si>
  <si>
    <t>PHIC_Combi</t>
  </si>
  <si>
    <t>1%_PHIC_EMP</t>
  </si>
  <si>
    <t>1%_PHIC_ EMPLR</t>
  </si>
  <si>
    <t>1%_PHIC._COMB</t>
  </si>
  <si>
    <t>W_TAX_2024</t>
  </si>
  <si>
    <t>HDMF_CONTRIBUTION_employee</t>
  </si>
  <si>
    <t>HDMF_CONTRIBUTION_employer</t>
  </si>
  <si>
    <t>HDMF_LOAN</t>
  </si>
  <si>
    <t>HDMF_CALAMITY</t>
  </si>
  <si>
    <t>CASH_ADVANCE</t>
  </si>
  <si>
    <t>Personal_Loan_(MA)</t>
  </si>
  <si>
    <t>13th_Month_Pay_over_Payment</t>
  </si>
  <si>
    <t>Ad 13 Month Pay</t>
  </si>
  <si>
    <t>Return_loan_sss_loan</t>
  </si>
  <si>
    <t>NET_GROSS</t>
  </si>
  <si>
    <t>Regular_Allowance</t>
  </si>
  <si>
    <t>Holiday_RDOT_Pay</t>
  </si>
  <si>
    <t>meal</t>
  </si>
  <si>
    <t>Add_Others Adjustment</t>
  </si>
  <si>
    <t>Less_Other_Adj</t>
  </si>
  <si>
    <t>Net_Pay</t>
  </si>
  <si>
    <t>BERNADIT, SERAPIO MAHAYAG</t>
  </si>
  <si>
    <t>CORONEJO, JOSEPH BUENO</t>
  </si>
  <si>
    <t>EVANGELISTA, JOSHUA CALINISAN</t>
  </si>
  <si>
    <t>HERMO, GRAZELENE ANNE</t>
  </si>
  <si>
    <t>REQUISO, MERIAM LICAYAN</t>
  </si>
  <si>
    <t>SAMBAJON, MA. CRISTINA FAUNI</t>
  </si>
  <si>
    <t>SILONG, JIRALP VALDEZ</t>
  </si>
  <si>
    <t>NAYANGGA, RICKY GUANDE</t>
  </si>
  <si>
    <t>CORONEJO, FREDDIE BUENO</t>
  </si>
  <si>
    <t>DELA TORRE, CHERRY BAUTISTA</t>
  </si>
  <si>
    <t>PARTIBLE, OSCAR AGLIAM</t>
  </si>
  <si>
    <t>REY, JOEL SERVILLA</t>
  </si>
  <si>
    <t>ROSALLOSA, MARJHON PONPON</t>
  </si>
  <si>
    <t>CAPARAS, CHARLES VICTOR EDQUILA</t>
  </si>
  <si>
    <t>ESTOESTA, JOSEPH MADULID</t>
  </si>
  <si>
    <t>DELOS REYES, JOHN CARLO</t>
  </si>
  <si>
    <t>ANGELES, MA. LEOSELLE ARCENO</t>
  </si>
  <si>
    <t>FOR THE MONTH OF APRIL 2024</t>
  </si>
  <si>
    <t>GALLARTE, MYRNA DOMAGSANG</t>
  </si>
  <si>
    <t>CELESTINO, JUHNE VILMA ALFORQUE</t>
  </si>
  <si>
    <t>ARIANNE MAE BALMES BROWN</t>
  </si>
  <si>
    <t>MONTHLY PAYROLL DATA</t>
  </si>
  <si>
    <t>NAME</t>
  </si>
  <si>
    <t>RATE</t>
  </si>
  <si>
    <t>GROSS PAY</t>
  </si>
  <si>
    <t>Basic Pay Adjustment</t>
  </si>
  <si>
    <t>TOTAL GROSS PAY</t>
  </si>
  <si>
    <t>EMP./ SSS</t>
  </si>
  <si>
    <t>EMPLR SHARE</t>
  </si>
  <si>
    <t>SSS COMP.</t>
  </si>
  <si>
    <t>SSS Personal Loan</t>
  </si>
  <si>
    <t>EMPLR PAG-IBIG</t>
  </si>
  <si>
    <t>HDMF Personal Loan</t>
  </si>
  <si>
    <t>HDMF Calamity Loan</t>
  </si>
  <si>
    <t>TAX BASE</t>
  </si>
  <si>
    <t>ADDITIONAL</t>
  </si>
  <si>
    <t>WITHHOLDING TAX</t>
  </si>
  <si>
    <t>TAX REFUND</t>
  </si>
  <si>
    <t>COMPANY PERSONAL LOAN</t>
  </si>
  <si>
    <t>CONSTRUCTION MATERIALS LOAN FROM DCLSI</t>
  </si>
  <si>
    <t>HOUSING LOAN THRU HFC</t>
  </si>
  <si>
    <t>HOUSING LOAN NLDC/DRDC/DCLSI/LCSDC</t>
  </si>
  <si>
    <t>ADD BACK COMPANY LOAN</t>
  </si>
  <si>
    <t>ADD BACK SSS/PAG IBIG LOAN</t>
  </si>
  <si>
    <t>OTHER ADJUSTMENTS</t>
  </si>
  <si>
    <t>TOTAL NET</t>
  </si>
  <si>
    <t>Allowances</t>
  </si>
  <si>
    <t>NET</t>
  </si>
  <si>
    <t>PHIL. EMP</t>
  </si>
  <si>
    <t>PHIL. COMB</t>
  </si>
  <si>
    <t>Daily</t>
  </si>
  <si>
    <t>Hol.Pay/RDOT</t>
  </si>
  <si>
    <t>Less: DCLSI Materials</t>
  </si>
  <si>
    <t>29750-Over</t>
  </si>
  <si>
    <t>₱33,333 - ₱66,666</t>
  </si>
  <si>
    <t>16750-17249.99</t>
  </si>
  <si>
    <t>₱20,833 and below</t>
  </si>
  <si>
    <t>16250-16749.99</t>
  </si>
  <si>
    <t>24750-25249.99</t>
  </si>
  <si>
    <t>18750-19249.99</t>
  </si>
  <si>
    <t>RANGE</t>
  </si>
  <si>
    <t>₱166,667 - ₱666,666</t>
  </si>
  <si>
    <t>EXECUTIVE</t>
  </si>
  <si>
    <t>19750-20249.99</t>
  </si>
  <si>
    <t>15750-16249.99</t>
  </si>
  <si>
    <t>26250-26749.99</t>
  </si>
  <si>
    <t>₱20,833 - ₱33,332</t>
  </si>
  <si>
    <t>19250-19749.99</t>
  </si>
  <si>
    <t>14250-14749.99</t>
  </si>
  <si>
    <t>21750-22249.99</t>
  </si>
  <si>
    <t>17750-18249.99</t>
  </si>
  <si>
    <t>14750-15249.99</t>
  </si>
  <si>
    <t>23750-24249.99</t>
  </si>
  <si>
    <t>17250-17749.99</t>
  </si>
  <si>
    <t>25750-26249.99</t>
  </si>
  <si>
    <t>22750-23249.99</t>
  </si>
  <si>
    <t>15250-15749.99</t>
  </si>
  <si>
    <t>atm allowance</t>
  </si>
  <si>
    <t>cash</t>
  </si>
  <si>
    <t>25250-25749.99</t>
  </si>
  <si>
    <t>Grand total</t>
  </si>
  <si>
    <t>13750-14249.99</t>
  </si>
  <si>
    <t>28750-29249.99</t>
  </si>
  <si>
    <t>Mandated</t>
  </si>
  <si>
    <t>13250-13749.99</t>
  </si>
  <si>
    <t>2ndt cut-off</t>
  </si>
  <si>
    <t>Grand Total</t>
  </si>
  <si>
    <t>1st Cut off</t>
  </si>
  <si>
    <t>GCE</t>
  </si>
  <si>
    <t>EP</t>
  </si>
  <si>
    <t>MCC</t>
  </si>
  <si>
    <t>WTR</t>
  </si>
  <si>
    <t>QH2</t>
  </si>
  <si>
    <t>RESIGNED 05/4/24</t>
  </si>
  <si>
    <t xml:space="preserve">RESIGNED </t>
  </si>
  <si>
    <t>TOTAL LOADED TO ATM</t>
  </si>
  <si>
    <t>Less: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</si>
</sst>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_);_(* \(#,##0.00\);_(* \-??_);_(@_)"/>
    <numFmt numFmtId="165" formatCode="_-* #,##0.00_-;\-* #,##0.00_-;_-* &quot;-&quot;??_-;_-@_-"/>
  </numFmts>
  <fonts count="31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1"/>
    </font>
    <font>
      <sz val="8"/>
      <color theme="1"/>
      <name val="Arial"/>
      <family val="2"/>
      <charset val="1"/>
    </font>
    <font>
      <sz val="10"/>
      <color theme="1"/>
      <name val="Calibri"/>
      <family val="2"/>
      <charset val="1"/>
    </font>
    <font>
      <sz val="8"/>
      <name val="Arial"/>
      <family val="2"/>
      <charset val="1"/>
    </font>
    <font>
      <sz val="10"/>
      <color theme="1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color theme="1"/>
      <name val="Calibri"/>
      <family val="2"/>
      <charset val="1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  <charset val="1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6">
    <xf numFmtId="0" fontId="0" fillId="0" borderId="0"/>
    <xf numFmtId="164" fontId="11" fillId="0" borderId="0" applyBorder="0" applyProtection="0"/>
    <xf numFmtId="164" fontId="11" fillId="0" borderId="0" applyBorder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2">
    <xf numFmtId="0" fontId="0" fillId="0" borderId="0" xfId="0"/>
    <xf numFmtId="164" fontId="3" fillId="0" borderId="6" xfId="1" applyFont="1" applyBorder="1" applyAlignment="1" applyProtection="1">
      <alignment horizontal="center"/>
    </xf>
    <xf numFmtId="164" fontId="3" fillId="0" borderId="2" xfId="1" applyFont="1" applyBorder="1" applyAlignment="1" applyProtection="1">
      <alignment horizontal="center" wrapText="1"/>
    </xf>
    <xf numFmtId="164" fontId="3" fillId="0" borderId="1" xfId="1" applyFont="1" applyBorder="1" applyAlignment="1" applyProtection="1">
      <alignment horizontal="center" wrapText="1"/>
    </xf>
    <xf numFmtId="164" fontId="3" fillId="0" borderId="3" xfId="1" applyFont="1" applyBorder="1" applyAlignment="1" applyProtection="1">
      <alignment wrapText="1"/>
    </xf>
    <xf numFmtId="0" fontId="2" fillId="0" borderId="0" xfId="0" applyFont="1"/>
    <xf numFmtId="164" fontId="3" fillId="0" borderId="5" xfId="1" applyFont="1" applyBorder="1" applyAlignment="1" applyProtection="1">
      <alignment horizontal="center" wrapText="1"/>
    </xf>
    <xf numFmtId="164" fontId="2" fillId="0" borderId="1" xfId="1" applyFont="1" applyBorder="1" applyProtection="1"/>
    <xf numFmtId="164" fontId="2" fillId="0" borderId="6" xfId="1" applyFont="1" applyBorder="1" applyProtection="1"/>
    <xf numFmtId="164" fontId="3" fillId="0" borderId="6" xfId="1" applyFont="1" applyBorder="1" applyProtection="1"/>
    <xf numFmtId="164" fontId="3" fillId="0" borderId="1" xfId="1" applyFont="1" applyBorder="1" applyProtection="1"/>
    <xf numFmtId="164" fontId="5" fillId="0" borderId="6" xfId="1" applyFont="1" applyBorder="1" applyProtection="1"/>
    <xf numFmtId="164" fontId="3" fillId="0" borderId="2" xfId="1" applyFont="1" applyBorder="1" applyProtection="1"/>
    <xf numFmtId="164" fontId="3" fillId="0" borderId="4" xfId="1" applyFont="1" applyBorder="1" applyProtection="1"/>
    <xf numFmtId="0" fontId="6" fillId="0" borderId="0" xfId="0" applyFont="1"/>
    <xf numFmtId="164" fontId="2" fillId="0" borderId="1" xfId="1" applyFont="1" applyBorder="1" applyAlignment="1" applyProtection="1">
      <alignment wrapText="1"/>
    </xf>
    <xf numFmtId="0" fontId="7" fillId="0" borderId="0" xfId="0" applyFont="1"/>
    <xf numFmtId="164" fontId="2" fillId="0" borderId="6" xfId="1" applyFont="1" applyBorder="1" applyAlignment="1" applyProtection="1">
      <alignment horizontal="center"/>
    </xf>
    <xf numFmtId="164" fontId="8" fillId="0" borderId="6" xfId="1" applyFont="1" applyBorder="1" applyProtection="1"/>
    <xf numFmtId="0" fontId="5" fillId="0" borderId="0" xfId="0" applyFont="1"/>
    <xf numFmtId="164" fontId="2" fillId="0" borderId="2" xfId="1" applyFont="1" applyBorder="1" applyProtection="1"/>
    <xf numFmtId="164" fontId="3" fillId="0" borderId="1" xfId="1" applyFont="1" applyBorder="1" applyAlignment="1" applyProtection="1">
      <alignment wrapText="1"/>
    </xf>
    <xf numFmtId="0" fontId="4" fillId="0" borderId="1" xfId="0" applyFont="1" applyBorder="1" applyAlignment="1">
      <alignment vertical="center" wrapText="1"/>
    </xf>
    <xf numFmtId="164" fontId="3" fillId="0" borderId="12" xfId="1" applyFont="1" applyBorder="1" applyAlignment="1" applyProtection="1">
      <alignment wrapText="1"/>
    </xf>
    <xf numFmtId="164" fontId="2" fillId="0" borderId="3" xfId="1" applyFont="1" applyBorder="1" applyAlignment="1" applyProtection="1">
      <alignment wrapText="1"/>
    </xf>
    <xf numFmtId="164" fontId="3" fillId="0" borderId="9" xfId="1" applyFont="1" applyBorder="1" applyAlignment="1" applyProtection="1">
      <alignment wrapText="1"/>
    </xf>
    <xf numFmtId="164" fontId="3" fillId="0" borderId="13" xfId="1" applyFont="1" applyBorder="1" applyProtection="1"/>
    <xf numFmtId="164" fontId="3" fillId="0" borderId="9" xfId="1" applyFont="1" applyBorder="1" applyProtection="1"/>
    <xf numFmtId="164" fontId="3" fillId="0" borderId="3" xfId="1" applyFont="1" applyBorder="1" applyProtection="1"/>
    <xf numFmtId="0" fontId="14" fillId="0" borderId="0" xfId="0" applyFont="1"/>
    <xf numFmtId="164" fontId="12" fillId="2" borderId="6" xfId="1" applyFont="1" applyFill="1" applyBorder="1" applyAlignment="1">
      <alignment horizontal="center"/>
    </xf>
    <xf numFmtId="164" fontId="12" fillId="2" borderId="6" xfId="1" applyFont="1" applyFill="1" applyBorder="1"/>
    <xf numFmtId="164" fontId="12" fillId="2" borderId="1" xfId="1" applyFont="1" applyFill="1" applyBorder="1"/>
    <xf numFmtId="164" fontId="12" fillId="2" borderId="7" xfId="1" applyFont="1" applyFill="1" applyBorder="1"/>
    <xf numFmtId="164" fontId="12" fillId="2" borderId="2" xfId="1" applyFont="1" applyFill="1" applyBorder="1"/>
    <xf numFmtId="165" fontId="14" fillId="0" borderId="0" xfId="0" applyNumberFormat="1" applyFont="1"/>
    <xf numFmtId="0" fontId="16" fillId="0" borderId="0" xfId="0" applyFont="1"/>
    <xf numFmtId="0" fontId="9" fillId="0" borderId="0" xfId="0" applyFont="1"/>
    <xf numFmtId="0" fontId="12" fillId="0" borderId="1" xfId="3" applyFont="1" applyBorder="1"/>
    <xf numFmtId="0" fontId="12" fillId="3" borderId="1" xfId="0" applyFont="1" applyFill="1" applyBorder="1"/>
    <xf numFmtId="164" fontId="5" fillId="0" borderId="1" xfId="1" applyFont="1" applyBorder="1" applyProtection="1"/>
    <xf numFmtId="164" fontId="5" fillId="0" borderId="6" xfId="1" applyFont="1" applyBorder="1" applyAlignment="1" applyProtection="1">
      <alignment horizontal="left"/>
    </xf>
    <xf numFmtId="164" fontId="25" fillId="0" borderId="1" xfId="1" applyFont="1" applyBorder="1" applyProtection="1"/>
    <xf numFmtId="43" fontId="12" fillId="0" borderId="1" xfId="4" applyFont="1" applyFill="1" applyBorder="1" applyAlignment="1">
      <alignment horizontal="center"/>
    </xf>
    <xf numFmtId="43" fontId="14" fillId="0" borderId="1" xfId="4" applyFont="1" applyFill="1" applyBorder="1" applyAlignment="1">
      <alignment horizontal="center"/>
    </xf>
    <xf numFmtId="43" fontId="12" fillId="0" borderId="6" xfId="4" applyFont="1" applyFill="1" applyBorder="1" applyAlignment="1">
      <alignment horizontal="center"/>
    </xf>
    <xf numFmtId="0" fontId="12" fillId="0" borderId="1" xfId="0" applyFont="1" applyBorder="1"/>
    <xf numFmtId="43" fontId="14" fillId="0" borderId="6" xfId="4" applyFont="1" applyFill="1" applyBorder="1"/>
    <xf numFmtId="43" fontId="12" fillId="0" borderId="6" xfId="4" applyFont="1" applyFill="1" applyBorder="1"/>
    <xf numFmtId="43" fontId="12" fillId="0" borderId="1" xfId="4" applyFont="1" applyFill="1" applyBorder="1"/>
    <xf numFmtId="43" fontId="15" fillId="0" borderId="6" xfId="4" applyFont="1" applyFill="1" applyBorder="1"/>
    <xf numFmtId="43" fontId="14" fillId="0" borderId="1" xfId="4" applyFont="1" applyFill="1" applyBorder="1"/>
    <xf numFmtId="164" fontId="14" fillId="0" borderId="6" xfId="2" applyFont="1" applyBorder="1"/>
    <xf numFmtId="43" fontId="20" fillId="0" borderId="6" xfId="4" applyFont="1" applyFill="1" applyBorder="1"/>
    <xf numFmtId="164" fontId="0" fillId="0" borderId="0" xfId="1" applyFont="1"/>
    <xf numFmtId="43" fontId="14" fillId="0" borderId="1" xfId="4" applyFont="1" applyFill="1" applyBorder="1" applyAlignment="1">
      <alignment wrapText="1"/>
    </xf>
    <xf numFmtId="0" fontId="12" fillId="0" borderId="1" xfId="0" applyFont="1" applyBorder="1" applyAlignment="1">
      <alignment horizontal="left"/>
    </xf>
    <xf numFmtId="43" fontId="14" fillId="3" borderId="1" xfId="4" applyFont="1" applyFill="1" applyBorder="1"/>
    <xf numFmtId="43" fontId="14" fillId="3" borderId="6" xfId="4" applyFont="1" applyFill="1" applyBorder="1"/>
    <xf numFmtId="43" fontId="12" fillId="3" borderId="6" xfId="4" applyFont="1" applyFill="1" applyBorder="1"/>
    <xf numFmtId="43" fontId="12" fillId="3" borderId="1" xfId="4" applyFont="1" applyFill="1" applyBorder="1"/>
    <xf numFmtId="164" fontId="3" fillId="3" borderId="6" xfId="1" applyFont="1" applyFill="1" applyBorder="1" applyProtection="1"/>
    <xf numFmtId="164" fontId="12" fillId="3" borderId="6" xfId="1" applyFont="1" applyFill="1" applyBorder="1"/>
    <xf numFmtId="164" fontId="2" fillId="3" borderId="6" xfId="1" applyFont="1" applyFill="1" applyBorder="1" applyProtection="1"/>
    <xf numFmtId="164" fontId="12" fillId="3" borderId="7" xfId="1" applyFont="1" applyFill="1" applyBorder="1"/>
    <xf numFmtId="164" fontId="12" fillId="3" borderId="2" xfId="1" applyFont="1" applyFill="1" applyBorder="1"/>
    <xf numFmtId="164" fontId="3" fillId="3" borderId="4" xfId="1" applyFont="1" applyFill="1" applyBorder="1" applyProtection="1"/>
    <xf numFmtId="0" fontId="2" fillId="3" borderId="0" xfId="0" applyFont="1" applyFill="1"/>
    <xf numFmtId="0" fontId="0" fillId="3" borderId="0" xfId="0" applyFill="1"/>
    <xf numFmtId="0" fontId="12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164" fontId="16" fillId="0" borderId="0" xfId="1" applyFont="1"/>
    <xf numFmtId="0" fontId="0" fillId="4" borderId="0" xfId="0" applyFill="1"/>
    <xf numFmtId="164" fontId="27" fillId="5" borderId="0" xfId="1" applyFont="1" applyFill="1"/>
    <xf numFmtId="0" fontId="0" fillId="5" borderId="0" xfId="0" applyFill="1"/>
    <xf numFmtId="164" fontId="0" fillId="4" borderId="0" xfId="1" applyFont="1" applyFill="1"/>
    <xf numFmtId="164" fontId="9" fillId="0" borderId="0" xfId="1" applyFont="1"/>
    <xf numFmtId="0" fontId="16" fillId="3" borderId="0" xfId="0" applyFont="1" applyFill="1"/>
    <xf numFmtId="0" fontId="16" fillId="4" borderId="0" xfId="0" applyFont="1" applyFill="1"/>
    <xf numFmtId="0" fontId="16" fillId="5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9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16" fillId="3" borderId="22" xfId="0" applyFont="1" applyFill="1" applyBorder="1" applyAlignment="1">
      <alignment horizontal="center" vertical="center" wrapText="1"/>
    </xf>
    <xf numFmtId="0" fontId="16" fillId="5" borderId="22" xfId="0" applyFont="1" applyFill="1" applyBorder="1" applyAlignment="1">
      <alignment horizontal="center" vertical="center" wrapText="1"/>
    </xf>
    <xf numFmtId="0" fontId="16" fillId="4" borderId="25" xfId="0" applyFont="1" applyFill="1" applyBorder="1" applyAlignment="1">
      <alignment horizontal="center" vertical="center" wrapText="1"/>
    </xf>
    <xf numFmtId="0" fontId="16" fillId="4" borderId="26" xfId="0" applyFont="1" applyFill="1" applyBorder="1" applyAlignment="1">
      <alignment horizontal="center" vertical="center" wrapText="1"/>
    </xf>
    <xf numFmtId="0" fontId="16" fillId="4" borderId="27" xfId="0" applyFont="1" applyFill="1" applyBorder="1" applyAlignment="1">
      <alignment horizontal="center" vertical="center" wrapText="1"/>
    </xf>
    <xf numFmtId="0" fontId="16" fillId="2" borderId="1" xfId="0" applyFont="1" applyFill="1" applyBorder="1"/>
    <xf numFmtId="164" fontId="16" fillId="3" borderId="1" xfId="1" applyFont="1" applyFill="1" applyBorder="1"/>
    <xf numFmtId="164" fontId="9" fillId="4" borderId="6" xfId="1" applyFont="1" applyFill="1" applyBorder="1"/>
    <xf numFmtId="164" fontId="16" fillId="4" borderId="7" xfId="1" applyFont="1" applyFill="1" applyBorder="1"/>
    <xf numFmtId="164" fontId="27" fillId="5" borderId="1" xfId="1" applyFont="1" applyFill="1" applyBorder="1"/>
    <xf numFmtId="164" fontId="16" fillId="3" borderId="10" xfId="1" applyFont="1" applyFill="1" applyBorder="1"/>
    <xf numFmtId="164" fontId="16" fillId="3" borderId="6" xfId="1" applyFont="1" applyFill="1" applyBorder="1"/>
    <xf numFmtId="164" fontId="16" fillId="4" borderId="6" xfId="1" applyFont="1" applyFill="1" applyBorder="1"/>
    <xf numFmtId="164" fontId="9" fillId="4" borderId="6" xfId="1" applyFont="1" applyFill="1" applyBorder="1" applyAlignment="1">
      <alignment horizontal="left"/>
    </xf>
    <xf numFmtId="164" fontId="9" fillId="5" borderId="6" xfId="1" applyFont="1" applyFill="1" applyBorder="1"/>
    <xf numFmtId="164" fontId="9" fillId="3" borderId="1" xfId="1" applyFont="1" applyFill="1" applyBorder="1"/>
    <xf numFmtId="164" fontId="9" fillId="3" borderId="1" xfId="1" applyFont="1" applyFill="1" applyBorder="1" applyAlignment="1">
      <alignment horizontal="left"/>
    </xf>
    <xf numFmtId="164" fontId="16" fillId="5" borderId="6" xfId="1" applyFont="1" applyFill="1" applyBorder="1"/>
    <xf numFmtId="164" fontId="16" fillId="4" borderId="7" xfId="1" applyFont="1" applyFill="1" applyBorder="1" applyAlignment="1">
      <alignment horizontal="center" vertical="center" wrapText="1"/>
    </xf>
    <xf numFmtId="164" fontId="16" fillId="4" borderId="6" xfId="1" applyFont="1" applyFill="1" applyBorder="1" applyAlignment="1">
      <alignment wrapText="1"/>
    </xf>
    <xf numFmtId="164" fontId="16" fillId="4" borderId="6" xfId="1" applyFont="1" applyFill="1" applyBorder="1" applyAlignment="1">
      <alignment horizontal="center" vertical="center" wrapText="1"/>
    </xf>
    <xf numFmtId="43" fontId="0" fillId="4" borderId="28" xfId="0" applyNumberFormat="1" applyFill="1" applyBorder="1"/>
    <xf numFmtId="43" fontId="0" fillId="0" borderId="0" xfId="0" applyNumberFormat="1"/>
    <xf numFmtId="43" fontId="9" fillId="0" borderId="0" xfId="0" applyNumberFormat="1" applyFont="1"/>
    <xf numFmtId="164" fontId="16" fillId="0" borderId="6" xfId="1" applyFont="1" applyBorder="1" applyAlignment="1">
      <alignment horizontal="left"/>
    </xf>
    <xf numFmtId="164" fontId="9" fillId="3" borderId="6" xfId="1" applyFont="1" applyFill="1" applyBorder="1"/>
    <xf numFmtId="164" fontId="16" fillId="4" borderId="1" xfId="1" applyFont="1" applyFill="1" applyBorder="1" applyAlignment="1">
      <alignment horizontal="center" vertical="center" wrapText="1"/>
    </xf>
    <xf numFmtId="164" fontId="9" fillId="2" borderId="6" xfId="1" applyFont="1" applyFill="1" applyBorder="1"/>
    <xf numFmtId="164" fontId="16" fillId="0" borderId="1" xfId="1" applyFont="1" applyBorder="1" applyAlignment="1">
      <alignment horizontal="left"/>
    </xf>
    <xf numFmtId="164" fontId="16" fillId="3" borderId="4" xfId="1" applyFont="1" applyFill="1" applyBorder="1"/>
    <xf numFmtId="164" fontId="9" fillId="4" borderId="1" xfId="1" applyFont="1" applyFill="1" applyBorder="1"/>
    <xf numFmtId="164" fontId="9" fillId="4" borderId="1" xfId="1" applyFont="1" applyFill="1" applyBorder="1" applyAlignment="1">
      <alignment horizontal="left"/>
    </xf>
    <xf numFmtId="164" fontId="16" fillId="5" borderId="6" xfId="1" applyFont="1" applyFill="1" applyBorder="1" applyAlignment="1">
      <alignment horizontal="left"/>
    </xf>
    <xf numFmtId="164" fontId="16" fillId="4" borderId="1" xfId="1" applyFont="1" applyFill="1" applyBorder="1"/>
    <xf numFmtId="43" fontId="22" fillId="0" borderId="0" xfId="0" applyNumberFormat="1" applyFont="1"/>
    <xf numFmtId="164" fontId="22" fillId="0" borderId="1" xfId="1" applyFont="1" applyBorder="1" applyAlignment="1">
      <alignment horizontal="left"/>
    </xf>
    <xf numFmtId="164" fontId="22" fillId="0" borderId="1" xfId="1" applyFont="1" applyBorder="1"/>
    <xf numFmtId="164" fontId="22" fillId="4" borderId="6" xfId="1" applyFont="1" applyFill="1" applyBorder="1"/>
    <xf numFmtId="164" fontId="22" fillId="4" borderId="7" xfId="1" applyFont="1" applyFill="1" applyBorder="1"/>
    <xf numFmtId="164" fontId="22" fillId="5" borderId="1" xfId="1" applyFont="1" applyFill="1" applyBorder="1"/>
    <xf numFmtId="164" fontId="22" fillId="3" borderId="4" xfId="1" applyFont="1" applyFill="1" applyBorder="1"/>
    <xf numFmtId="164" fontId="22" fillId="3" borderId="1" xfId="1" applyFont="1" applyFill="1" applyBorder="1" applyAlignment="1">
      <alignment horizontal="left"/>
    </xf>
    <xf numFmtId="164" fontId="22" fillId="3" borderId="6" xfId="1" applyFont="1" applyFill="1" applyBorder="1"/>
    <xf numFmtId="164" fontId="22" fillId="3" borderId="1" xfId="1" applyFont="1" applyFill="1" applyBorder="1"/>
    <xf numFmtId="164" fontId="22" fillId="4" borderId="1" xfId="1" applyFont="1" applyFill="1" applyBorder="1"/>
    <xf numFmtId="164" fontId="22" fillId="4" borderId="1" xfId="1" applyFont="1" applyFill="1" applyBorder="1" applyAlignment="1">
      <alignment horizontal="left"/>
    </xf>
    <xf numFmtId="164" fontId="22" fillId="5" borderId="6" xfId="1" applyFont="1" applyFill="1" applyBorder="1"/>
    <xf numFmtId="164" fontId="22" fillId="5" borderId="6" xfId="1" applyFont="1" applyFill="1" applyBorder="1" applyAlignment="1">
      <alignment horizontal="left"/>
    </xf>
    <xf numFmtId="164" fontId="22" fillId="4" borderId="6" xfId="1" applyFont="1" applyFill="1" applyBorder="1" applyAlignment="1">
      <alignment horizontal="left"/>
    </xf>
    <xf numFmtId="164" fontId="22" fillId="4" borderId="7" xfId="1" applyFont="1" applyFill="1" applyBorder="1" applyAlignment="1">
      <alignment horizontal="center" vertical="center" wrapText="1"/>
    </xf>
    <xf numFmtId="164" fontId="22" fillId="4" borderId="6" xfId="1" applyFont="1" applyFill="1" applyBorder="1" applyAlignment="1">
      <alignment wrapText="1"/>
    </xf>
    <xf numFmtId="164" fontId="22" fillId="4" borderId="1" xfId="1" applyFont="1" applyFill="1" applyBorder="1" applyAlignment="1">
      <alignment horizontal="center" vertical="center" wrapText="1"/>
    </xf>
    <xf numFmtId="0" fontId="22" fillId="0" borderId="0" xfId="0" applyFont="1"/>
    <xf numFmtId="164" fontId="22" fillId="0" borderId="0" xfId="1" applyFont="1"/>
    <xf numFmtId="164" fontId="22" fillId="3" borderId="10" xfId="1" applyFont="1" applyFill="1" applyBorder="1"/>
    <xf numFmtId="164" fontId="22" fillId="4" borderId="6" xfId="1" applyFont="1" applyFill="1" applyBorder="1" applyAlignment="1">
      <alignment horizontal="center" vertical="center" wrapText="1"/>
    </xf>
    <xf numFmtId="43" fontId="28" fillId="0" borderId="0" xfId="0" applyNumberFormat="1" applyFont="1"/>
    <xf numFmtId="164" fontId="16" fillId="2" borderId="1" xfId="1" applyFont="1" applyFill="1" applyBorder="1"/>
    <xf numFmtId="164" fontId="16" fillId="0" borderId="1" xfId="1" applyFont="1" applyBorder="1"/>
    <xf numFmtId="164" fontId="9" fillId="0" borderId="1" xfId="1" applyFont="1" applyBorder="1"/>
    <xf numFmtId="164" fontId="16" fillId="4" borderId="2" xfId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/>
    </xf>
    <xf numFmtId="164" fontId="16" fillId="2" borderId="1" xfId="1" applyFont="1" applyFill="1" applyBorder="1" applyAlignment="1">
      <alignment horizontal="left"/>
    </xf>
    <xf numFmtId="164" fontId="9" fillId="2" borderId="1" xfId="1" applyFont="1" applyFill="1" applyBorder="1"/>
    <xf numFmtId="164" fontId="9" fillId="2" borderId="0" xfId="1" applyFont="1" applyFill="1"/>
    <xf numFmtId="43" fontId="0" fillId="2" borderId="0" xfId="0" applyNumberFormat="1" applyFill="1"/>
    <xf numFmtId="0" fontId="0" fillId="2" borderId="0" xfId="0" applyFill="1"/>
    <xf numFmtId="164" fontId="22" fillId="4" borderId="2" xfId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 wrapText="1"/>
    </xf>
    <xf numFmtId="164" fontId="17" fillId="2" borderId="0" xfId="1" applyFont="1" applyFill="1"/>
    <xf numFmtId="164" fontId="17" fillId="2" borderId="0" xfId="1" applyFont="1" applyFill="1" applyBorder="1"/>
    <xf numFmtId="164" fontId="17" fillId="2" borderId="8" xfId="1" applyFont="1" applyFill="1" applyBorder="1"/>
    <xf numFmtId="164" fontId="26" fillId="2" borderId="0" xfId="1" applyFont="1" applyFill="1"/>
    <xf numFmtId="164" fontId="26" fillId="2" borderId="0" xfId="1" applyFont="1" applyFill="1" applyBorder="1"/>
    <xf numFmtId="0" fontId="22" fillId="0" borderId="1" xfId="0" applyFont="1" applyBorder="1" applyAlignment="1">
      <alignment horizontal="left" wrapText="1"/>
    </xf>
    <xf numFmtId="0" fontId="9" fillId="0" borderId="0" xfId="0" applyFont="1" applyAlignment="1">
      <alignment horizontal="left" vertical="center"/>
    </xf>
    <xf numFmtId="164" fontId="16" fillId="4" borderId="29" xfId="1" applyFont="1" applyFill="1" applyBorder="1"/>
    <xf numFmtId="164" fontId="16" fillId="3" borderId="29" xfId="1" applyFont="1" applyFill="1" applyBorder="1"/>
    <xf numFmtId="164" fontId="16" fillId="5" borderId="29" xfId="1" applyFont="1" applyFill="1" applyBorder="1"/>
    <xf numFmtId="164" fontId="16" fillId="4" borderId="0" xfId="1" applyFont="1" applyFill="1" applyBorder="1"/>
    <xf numFmtId="43" fontId="0" fillId="4" borderId="30" xfId="0" applyNumberFormat="1" applyFill="1" applyBorder="1"/>
    <xf numFmtId="164" fontId="16" fillId="3" borderId="0" xfId="1" applyFont="1" applyFill="1" applyBorder="1"/>
    <xf numFmtId="164" fontId="0" fillId="3" borderId="0" xfId="1" applyFont="1" applyFill="1"/>
    <xf numFmtId="164" fontId="16" fillId="5" borderId="0" xfId="1" applyFont="1" applyFill="1" applyBorder="1"/>
    <xf numFmtId="43" fontId="0" fillId="4" borderId="0" xfId="0" applyNumberFormat="1" applyFill="1"/>
    <xf numFmtId="164" fontId="16" fillId="4" borderId="8" xfId="1" applyFont="1" applyFill="1" applyBorder="1"/>
    <xf numFmtId="43" fontId="0" fillId="3" borderId="0" xfId="0" applyNumberFormat="1" applyFill="1"/>
    <xf numFmtId="43" fontId="0" fillId="5" borderId="0" xfId="0" applyNumberFormat="1" applyFill="1"/>
    <xf numFmtId="0" fontId="21" fillId="2" borderId="1" xfId="0" applyFont="1" applyFill="1" applyBorder="1"/>
    <xf numFmtId="164" fontId="21" fillId="0" borderId="1" xfId="1" applyFont="1" applyBorder="1"/>
    <xf numFmtId="164" fontId="28" fillId="4" borderId="6" xfId="1" applyFont="1" applyFill="1" applyBorder="1"/>
    <xf numFmtId="164" fontId="21" fillId="4" borderId="7" xfId="1" applyFont="1" applyFill="1" applyBorder="1"/>
    <xf numFmtId="164" fontId="21" fillId="3" borderId="10" xfId="1" applyFont="1" applyFill="1" applyBorder="1"/>
    <xf numFmtId="164" fontId="21" fillId="3" borderId="1" xfId="1" applyFont="1" applyFill="1" applyBorder="1"/>
    <xf numFmtId="164" fontId="21" fillId="3" borderId="6" xfId="1" applyFont="1" applyFill="1" applyBorder="1"/>
    <xf numFmtId="164" fontId="21" fillId="4" borderId="6" xfId="1" applyFont="1" applyFill="1" applyBorder="1"/>
    <xf numFmtId="164" fontId="28" fillId="4" borderId="6" xfId="1" applyFont="1" applyFill="1" applyBorder="1" applyAlignment="1">
      <alignment horizontal="left"/>
    </xf>
    <xf numFmtId="164" fontId="28" fillId="5" borderId="6" xfId="1" applyFont="1" applyFill="1" applyBorder="1"/>
    <xf numFmtId="164" fontId="28" fillId="3" borderId="1" xfId="1" applyFont="1" applyFill="1" applyBorder="1"/>
    <xf numFmtId="164" fontId="28" fillId="3" borderId="1" xfId="1" applyFont="1" applyFill="1" applyBorder="1" applyAlignment="1">
      <alignment horizontal="left"/>
    </xf>
    <xf numFmtId="164" fontId="21" fillId="5" borderId="6" xfId="1" applyFont="1" applyFill="1" applyBorder="1"/>
    <xf numFmtId="164" fontId="21" fillId="4" borderId="7" xfId="1" applyFont="1" applyFill="1" applyBorder="1" applyAlignment="1">
      <alignment horizontal="center" vertical="center" wrapText="1"/>
    </xf>
    <xf numFmtId="164" fontId="21" fillId="4" borderId="6" xfId="1" applyFont="1" applyFill="1" applyBorder="1" applyAlignment="1">
      <alignment wrapText="1"/>
    </xf>
    <xf numFmtId="164" fontId="21" fillId="4" borderId="6" xfId="1" applyFont="1" applyFill="1" applyBorder="1" applyAlignment="1">
      <alignment horizontal="center" vertical="center" wrapText="1"/>
    </xf>
    <xf numFmtId="43" fontId="28" fillId="4" borderId="28" xfId="0" applyNumberFormat="1" applyFont="1" applyFill="1" applyBorder="1"/>
    <xf numFmtId="0" fontId="28" fillId="0" borderId="0" xfId="0" applyFont="1"/>
    <xf numFmtId="164" fontId="18" fillId="2" borderId="0" xfId="1" applyFont="1" applyFill="1" applyAlignment="1">
      <alignment horizontal="left"/>
    </xf>
    <xf numFmtId="165" fontId="13" fillId="0" borderId="0" xfId="0" applyNumberFormat="1" applyFont="1"/>
    <xf numFmtId="164" fontId="28" fillId="0" borderId="0" xfId="1" applyFont="1"/>
    <xf numFmtId="164" fontId="0" fillId="0" borderId="6" xfId="1" applyFont="1" applyBorder="1"/>
    <xf numFmtId="164" fontId="0" fillId="4" borderId="6" xfId="1" applyFont="1" applyFill="1" applyBorder="1"/>
    <xf numFmtId="164" fontId="0" fillId="4" borderId="6" xfId="1" applyFont="1" applyFill="1" applyBorder="1" applyAlignment="1">
      <alignment horizontal="left"/>
    </xf>
    <xf numFmtId="0" fontId="18" fillId="2" borderId="0" xfId="0" applyFont="1" applyFill="1" applyAlignment="1">
      <alignment horizontal="left"/>
    </xf>
    <xf numFmtId="164" fontId="21" fillId="0" borderId="6" xfId="1" applyFont="1" applyBorder="1" applyAlignment="1">
      <alignment horizontal="left"/>
    </xf>
    <xf numFmtId="164" fontId="28" fillId="2" borderId="6" xfId="1" applyFont="1" applyFill="1" applyBorder="1"/>
    <xf numFmtId="164" fontId="21" fillId="4" borderId="1" xfId="1" applyFont="1" applyFill="1" applyBorder="1" applyAlignment="1">
      <alignment horizontal="center" vertical="center" wrapText="1"/>
    </xf>
    <xf numFmtId="164" fontId="22" fillId="0" borderId="0" xfId="1" applyFont="1" applyBorder="1"/>
    <xf numFmtId="0" fontId="29" fillId="2" borderId="0" xfId="0" applyFont="1" applyFill="1" applyAlignment="1">
      <alignment horizontal="left"/>
    </xf>
    <xf numFmtId="165" fontId="13" fillId="2" borderId="0" xfId="0" applyNumberFormat="1" applyFont="1" applyFill="1"/>
    <xf numFmtId="164" fontId="21" fillId="0" borderId="1" xfId="1" applyFont="1" applyBorder="1" applyAlignment="1">
      <alignment horizontal="left"/>
    </xf>
    <xf numFmtId="164" fontId="21" fillId="3" borderId="4" xfId="1" applyFont="1" applyFill="1" applyBorder="1"/>
    <xf numFmtId="164" fontId="28" fillId="4" borderId="1" xfId="1" applyFont="1" applyFill="1" applyBorder="1"/>
    <xf numFmtId="164" fontId="28" fillId="4" borderId="1" xfId="1" applyFont="1" applyFill="1" applyBorder="1" applyAlignment="1">
      <alignment horizontal="left"/>
    </xf>
    <xf numFmtId="164" fontId="21" fillId="5" borderId="6" xfId="1" applyFont="1" applyFill="1" applyBorder="1" applyAlignment="1">
      <alignment horizontal="left"/>
    </xf>
    <xf numFmtId="164" fontId="21" fillId="3" borderId="6" xfId="1" applyFont="1" applyFill="1" applyBorder="1" applyAlignment="1">
      <alignment horizontal="left"/>
    </xf>
    <xf numFmtId="164" fontId="21" fillId="4" borderId="1" xfId="1" applyFont="1" applyFill="1" applyBorder="1"/>
    <xf numFmtId="43" fontId="19" fillId="0" borderId="0" xfId="0" applyNumberFormat="1" applyFont="1"/>
    <xf numFmtId="164" fontId="0" fillId="3" borderId="1" xfId="1" applyFont="1" applyFill="1" applyBorder="1" applyAlignment="1">
      <alignment horizontal="left"/>
    </xf>
    <xf numFmtId="164" fontId="0" fillId="3" borderId="1" xfId="1" applyFont="1" applyFill="1" applyBorder="1"/>
    <xf numFmtId="164" fontId="0" fillId="4" borderId="1" xfId="1" applyFont="1" applyFill="1" applyBorder="1" applyAlignment="1">
      <alignment horizontal="left"/>
    </xf>
    <xf numFmtId="164" fontId="0" fillId="5" borderId="6" xfId="1" applyFont="1" applyFill="1" applyBorder="1"/>
    <xf numFmtId="164" fontId="16" fillId="3" borderId="6" xfId="1" applyFont="1" applyFill="1" applyBorder="1" applyAlignment="1">
      <alignment horizontal="left"/>
    </xf>
    <xf numFmtId="164" fontId="21" fillId="2" borderId="1" xfId="1" applyFont="1" applyFill="1" applyBorder="1"/>
    <xf numFmtId="164" fontId="9" fillId="0" borderId="0" xfId="1" applyFont="1" applyBorder="1"/>
    <xf numFmtId="164" fontId="21" fillId="0" borderId="0" xfId="1" applyFont="1"/>
    <xf numFmtId="0" fontId="21" fillId="0" borderId="0" xfId="0" applyFont="1"/>
    <xf numFmtId="0" fontId="19" fillId="2" borderId="1" xfId="0" applyFont="1" applyFill="1" applyBorder="1"/>
    <xf numFmtId="164" fontId="19" fillId="0" borderId="1" xfId="1" applyFont="1" applyBorder="1"/>
    <xf numFmtId="164" fontId="19" fillId="4" borderId="6" xfId="1" applyFont="1" applyFill="1" applyBorder="1"/>
    <xf numFmtId="164" fontId="19" fillId="4" borderId="7" xfId="1" applyFont="1" applyFill="1" applyBorder="1"/>
    <xf numFmtId="164" fontId="19" fillId="3" borderId="10" xfId="1" applyFont="1" applyFill="1" applyBorder="1"/>
    <xf numFmtId="164" fontId="19" fillId="3" borderId="1" xfId="1" applyFont="1" applyFill="1" applyBorder="1"/>
    <xf numFmtId="164" fontId="19" fillId="3" borderId="6" xfId="1" applyFont="1" applyFill="1" applyBorder="1"/>
    <xf numFmtId="164" fontId="19" fillId="4" borderId="1" xfId="1" applyFont="1" applyFill="1" applyBorder="1"/>
    <xf numFmtId="164" fontId="19" fillId="4" borderId="1" xfId="1" applyFont="1" applyFill="1" applyBorder="1" applyAlignment="1">
      <alignment horizontal="left"/>
    </xf>
    <xf numFmtId="164" fontId="19" fillId="5" borderId="6" xfId="1" applyFont="1" applyFill="1" applyBorder="1"/>
    <xf numFmtId="164" fontId="19" fillId="3" borderId="1" xfId="1" applyFont="1" applyFill="1" applyBorder="1" applyAlignment="1">
      <alignment horizontal="left"/>
    </xf>
    <xf numFmtId="164" fontId="19" fillId="4" borderId="6" xfId="1" applyFont="1" applyFill="1" applyBorder="1" applyAlignment="1">
      <alignment horizontal="left"/>
    </xf>
    <xf numFmtId="164" fontId="19" fillId="4" borderId="6" xfId="1" applyFont="1" applyFill="1" applyBorder="1" applyAlignment="1">
      <alignment wrapText="1"/>
    </xf>
    <xf numFmtId="164" fontId="19" fillId="4" borderId="7" xfId="1" applyFont="1" applyFill="1" applyBorder="1" applyAlignment="1">
      <alignment horizontal="center" vertical="center" wrapText="1"/>
    </xf>
    <xf numFmtId="43" fontId="19" fillId="4" borderId="28" xfId="0" applyNumberFormat="1" applyFont="1" applyFill="1" applyBorder="1"/>
    <xf numFmtId="0" fontId="19" fillId="0" borderId="0" xfId="0" applyFont="1"/>
    <xf numFmtId="164" fontId="19" fillId="0" borderId="0" xfId="1" applyFont="1"/>
    <xf numFmtId="164" fontId="19" fillId="0" borderId="1" xfId="1" applyFont="1" applyBorder="1" applyAlignment="1">
      <alignment horizontal="left"/>
    </xf>
    <xf numFmtId="164" fontId="19" fillId="3" borderId="4" xfId="1" applyFont="1" applyFill="1" applyBorder="1"/>
    <xf numFmtId="164" fontId="19" fillId="5" borderId="6" xfId="1" applyFont="1" applyFill="1" applyBorder="1" applyAlignment="1">
      <alignment horizontal="left"/>
    </xf>
    <xf numFmtId="164" fontId="19" fillId="3" borderId="6" xfId="1" applyFont="1" applyFill="1" applyBorder="1" applyAlignment="1">
      <alignment horizontal="left"/>
    </xf>
    <xf numFmtId="164" fontId="19" fillId="4" borderId="2" xfId="1" applyFont="1" applyFill="1" applyBorder="1" applyAlignment="1">
      <alignment horizontal="center" vertical="center" wrapText="1"/>
    </xf>
    <xf numFmtId="164" fontId="19" fillId="4" borderId="1" xfId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left"/>
    </xf>
    <xf numFmtId="0" fontId="27" fillId="4" borderId="0" xfId="0" applyFont="1" applyFill="1"/>
    <xf numFmtId="164" fontId="27" fillId="4" borderId="0" xfId="1" applyFont="1" applyFill="1"/>
    <xf numFmtId="164" fontId="27" fillId="4" borderId="8" xfId="1" applyFont="1" applyFill="1" applyBorder="1"/>
    <xf numFmtId="43" fontId="27" fillId="4" borderId="0" xfId="0" applyNumberFormat="1" applyFont="1" applyFill="1"/>
    <xf numFmtId="0" fontId="17" fillId="2" borderId="0" xfId="0" applyFont="1" applyFill="1"/>
    <xf numFmtId="0" fontId="26" fillId="2" borderId="0" xfId="0" applyFont="1" applyFill="1"/>
    <xf numFmtId="164" fontId="9" fillId="0" borderId="6" xfId="1" applyFont="1" applyBorder="1"/>
    <xf numFmtId="164" fontId="26" fillId="2" borderId="8" xfId="1" applyFont="1" applyFill="1" applyBorder="1"/>
    <xf numFmtId="164" fontId="0" fillId="4" borderId="0" xfId="1" applyFont="1" applyFill="1" applyAlignment="1">
      <alignment horizontal="center"/>
    </xf>
    <xf numFmtId="164" fontId="0" fillId="4" borderId="11" xfId="1" applyFont="1" applyFill="1" applyBorder="1"/>
    <xf numFmtId="164" fontId="27" fillId="5" borderId="11" xfId="1" applyFont="1" applyFill="1" applyBorder="1"/>
    <xf numFmtId="164" fontId="0" fillId="3" borderId="11" xfId="1" applyFont="1" applyFill="1" applyBorder="1"/>
    <xf numFmtId="164" fontId="0" fillId="5" borderId="11" xfId="1" applyFont="1" applyFill="1" applyBorder="1"/>
    <xf numFmtId="164" fontId="0" fillId="4" borderId="11" xfId="1" applyFont="1" applyFill="1" applyBorder="1" applyAlignment="1">
      <alignment horizontal="center"/>
    </xf>
    <xf numFmtId="164" fontId="27" fillId="4" borderId="11" xfId="1" applyFont="1" applyFill="1" applyBorder="1"/>
    <xf numFmtId="164" fontId="0" fillId="8" borderId="0" xfId="1" applyFont="1" applyFill="1"/>
    <xf numFmtId="0" fontId="0" fillId="8" borderId="0" xfId="0" applyFill="1"/>
    <xf numFmtId="0" fontId="27" fillId="8" borderId="0" xfId="0" applyFont="1" applyFill="1"/>
    <xf numFmtId="164" fontId="9" fillId="4" borderId="0" xfId="1" applyFont="1" applyFill="1"/>
    <xf numFmtId="0" fontId="9" fillId="8" borderId="0" xfId="0" applyFont="1" applyFill="1"/>
    <xf numFmtId="0" fontId="9" fillId="4" borderId="0" xfId="0" applyFont="1" applyFill="1"/>
    <xf numFmtId="164" fontId="9" fillId="8" borderId="0" xfId="1" applyFont="1" applyFill="1"/>
    <xf numFmtId="43" fontId="9" fillId="8" borderId="0" xfId="0" applyNumberFormat="1" applyFont="1" applyFill="1"/>
    <xf numFmtId="0" fontId="28" fillId="4" borderId="0" xfId="0" applyFont="1" applyFill="1"/>
    <xf numFmtId="164" fontId="30" fillId="5" borderId="0" xfId="1" applyFont="1" applyFill="1"/>
    <xf numFmtId="0" fontId="28" fillId="3" borderId="0" xfId="0" applyFont="1" applyFill="1"/>
    <xf numFmtId="0" fontId="28" fillId="5" borderId="0" xfId="0" applyFont="1" applyFill="1"/>
    <xf numFmtId="164" fontId="28" fillId="4" borderId="0" xfId="1" applyFont="1" applyFill="1"/>
    <xf numFmtId="0" fontId="28" fillId="8" borderId="0" xfId="0" applyFont="1" applyFill="1"/>
    <xf numFmtId="164" fontId="0" fillId="8" borderId="0" xfId="1" applyFont="1" applyFill="1" applyBorder="1"/>
    <xf numFmtId="164" fontId="27" fillId="8" borderId="0" xfId="1" applyFont="1" applyFill="1" applyBorder="1"/>
    <xf numFmtId="43" fontId="27" fillId="2" borderId="0" xfId="0" applyNumberFormat="1" applyFont="1" applyFill="1"/>
    <xf numFmtId="164" fontId="0" fillId="0" borderId="0" xfId="1" applyFont="1" applyBorder="1"/>
    <xf numFmtId="164" fontId="0" fillId="8" borderId="11" xfId="1" applyFont="1" applyFill="1" applyBorder="1"/>
    <xf numFmtId="164" fontId="27" fillId="8" borderId="11" xfId="1" applyFont="1" applyFill="1" applyBorder="1"/>
    <xf numFmtId="0" fontId="19" fillId="2" borderId="0" xfId="0" applyFont="1" applyFill="1"/>
    <xf numFmtId="164" fontId="28" fillId="8" borderId="0" xfId="1" applyFont="1" applyFill="1"/>
    <xf numFmtId="164" fontId="30" fillId="8" borderId="0" xfId="1" applyFont="1" applyFill="1"/>
    <xf numFmtId="164" fontId="19" fillId="0" borderId="0" xfId="1" applyFont="1" applyBorder="1" applyAlignment="1">
      <alignment horizontal="left"/>
    </xf>
    <xf numFmtId="164" fontId="27" fillId="8" borderId="0" xfId="1" applyFont="1" applyFill="1"/>
    <xf numFmtId="0" fontId="27" fillId="2" borderId="0" xfId="0" applyFont="1" applyFill="1"/>
    <xf numFmtId="0" fontId="22" fillId="0" borderId="0" xfId="0" applyFont="1" applyAlignment="1">
      <alignment horizontal="left" wrapText="1"/>
    </xf>
    <xf numFmtId="0" fontId="19" fillId="8" borderId="0" xfId="0" applyFont="1" applyFill="1"/>
    <xf numFmtId="43" fontId="19" fillId="8" borderId="0" xfId="0" applyNumberFormat="1" applyFont="1" applyFill="1"/>
    <xf numFmtId="0" fontId="22" fillId="8" borderId="0" xfId="0" applyFont="1" applyFill="1" applyAlignment="1">
      <alignment wrapText="1"/>
    </xf>
    <xf numFmtId="0" fontId="22" fillId="8" borderId="0" xfId="0" applyFont="1" applyFill="1"/>
    <xf numFmtId="43" fontId="0" fillId="8" borderId="0" xfId="0" applyNumberFormat="1" applyFill="1"/>
    <xf numFmtId="164" fontId="3" fillId="0" borderId="1" xfId="1" applyFont="1" applyBorder="1" applyAlignment="1" applyProtection="1">
      <alignment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16" fillId="4" borderId="22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16" fillId="5" borderId="22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164" fontId="16" fillId="0" borderId="14" xfId="1" applyFont="1" applyBorder="1" applyAlignment="1">
      <alignment horizontal="center" vertical="center" wrapText="1"/>
    </xf>
    <xf numFmtId="164" fontId="16" fillId="0" borderId="22" xfId="1" applyFont="1" applyBorder="1" applyAlignment="1">
      <alignment horizontal="center" vertical="center" wrapText="1"/>
    </xf>
    <xf numFmtId="164" fontId="16" fillId="4" borderId="14" xfId="1" applyFont="1" applyFill="1" applyBorder="1" applyAlignment="1">
      <alignment horizontal="center" vertical="center" wrapText="1"/>
    </xf>
    <xf numFmtId="164" fontId="16" fillId="4" borderId="22" xfId="1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0" fontId="16" fillId="4" borderId="23" xfId="0" applyFont="1" applyFill="1" applyBorder="1" applyAlignment="1">
      <alignment horizontal="center" vertical="center" wrapText="1"/>
    </xf>
    <xf numFmtId="164" fontId="27" fillId="5" borderId="3" xfId="1" applyFont="1" applyFill="1" applyBorder="1" applyAlignment="1">
      <alignment horizontal="center" vertical="center" wrapText="1"/>
    </xf>
    <xf numFmtId="164" fontId="27" fillId="5" borderId="6" xfId="1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16" fillId="3" borderId="24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164" fontId="16" fillId="4" borderId="14" xfId="1" quotePrefix="1" applyFont="1" applyFill="1" applyBorder="1" applyAlignment="1">
      <alignment horizontal="center" vertical="center" wrapText="1"/>
    </xf>
    <xf numFmtId="164" fontId="16" fillId="4" borderId="22" xfId="1" quotePrefix="1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21" xfId="0" applyFont="1" applyFill="1" applyBorder="1" applyAlignment="1">
      <alignment horizontal="center" vertical="center" wrapText="1"/>
    </xf>
  </cellXfs>
  <cellStyles count="6">
    <cellStyle name="Comma" xfId="1" builtinId="3"/>
    <cellStyle name="Comma 2" xfId="2" xr:uid="{00000000-0005-0000-0000-000006000000}"/>
    <cellStyle name="Comma 2 2" xfId="5" xr:uid="{920D5F89-752A-43FA-B4F5-994034096A6C}"/>
    <cellStyle name="Comma 3" xfId="4" xr:uid="{11113845-2957-4CAC-9B84-F6D79FC4BCD0}"/>
    <cellStyle name="Normal" xfId="0" builtinId="0"/>
    <cellStyle name="Normal 2" xfId="3" xr:uid="{9CDA9AF9-8E6A-44D9-9E8B-F4D02CAB9776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JEROME\PM\DRD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DC"/>
      <sheetName val="FIRST CUT-OFF"/>
      <sheetName val="SECOND CUT-OFF"/>
      <sheetName val=" NEW SSS"/>
      <sheetName val="TAX"/>
    </sheetNames>
    <sheetDataSet>
      <sheetData sheetId="0">
        <row r="6">
          <cell r="A6" t="str">
            <v>ABRIAM, AGNES BURGOS</v>
          </cell>
          <cell r="H6" t="str">
            <v>29750-Over</v>
          </cell>
          <cell r="W6" t="str">
            <v>₱33,333 - ₱66,666</v>
          </cell>
        </row>
        <row r="7">
          <cell r="A7" t="str">
            <v>ASUNCION, SHERILYN DE GUZMAN</v>
          </cell>
          <cell r="H7" t="str">
            <v>16750-17249.99</v>
          </cell>
          <cell r="W7" t="str">
            <v>₱20,833 and below</v>
          </cell>
        </row>
        <row r="8">
          <cell r="A8" t="str">
            <v>BALDERAS, APRIL CLARISSE ALLEQUIR</v>
          </cell>
          <cell r="H8" t="str">
            <v>16250-16749.99</v>
          </cell>
          <cell r="W8" t="str">
            <v>₱20,833 and below</v>
          </cell>
        </row>
        <row r="9">
          <cell r="A9" t="str">
            <v>BOLANTE, IVAN MENDOZA</v>
          </cell>
          <cell r="H9" t="str">
            <v>24750-25249.99</v>
          </cell>
          <cell r="W9" t="str">
            <v>₱20,833 and below</v>
          </cell>
        </row>
        <row r="10">
          <cell r="A10" t="str">
            <v>BALOLOY, SARAH HIZO</v>
          </cell>
          <cell r="H10" t="str">
            <v>18750-19249.99</v>
          </cell>
          <cell r="W10" t="str">
            <v>RANGE</v>
          </cell>
        </row>
        <row r="11">
          <cell r="A11" t="str">
            <v>BONGAT, JEFFERSON SY</v>
          </cell>
          <cell r="H11" t="str">
            <v>29750-Over</v>
          </cell>
          <cell r="W11" t="str">
            <v>₱166,667 - ₱666,666</v>
          </cell>
        </row>
        <row r="12">
          <cell r="A12" t="str">
            <v>BORJA, MA. ELIZA DELIS</v>
          </cell>
          <cell r="H12"/>
          <cell r="W12"/>
        </row>
        <row r="13">
          <cell r="A13" t="str">
            <v>CAPARAS, CHARLES VICTOR EDQUILA</v>
          </cell>
          <cell r="H13" t="str">
            <v>19750-20249.99</v>
          </cell>
          <cell r="W13" t="str">
            <v>₱20,833 and below</v>
          </cell>
        </row>
        <row r="14">
          <cell r="A14" t="str">
            <v>CAPILLAN, MURIEL TUANQUIN</v>
          </cell>
          <cell r="H14" t="str">
            <v>19750-20249.99</v>
          </cell>
          <cell r="W14" t="str">
            <v>₱20,833 and below</v>
          </cell>
        </row>
        <row r="15">
          <cell r="A15" t="str">
            <v>COLUMNA, ALMA ZAPATA</v>
          </cell>
          <cell r="H15" t="str">
            <v>15750-16249.99</v>
          </cell>
          <cell r="W15" t="str">
            <v>₱20,833 and below</v>
          </cell>
        </row>
        <row r="16">
          <cell r="A16" t="str">
            <v>CUARTEROS, ROCHELLE SARAH MERILLES</v>
          </cell>
          <cell r="H16" t="str">
            <v>26250-26749.99</v>
          </cell>
          <cell r="W16" t="str">
            <v>₱20,833 - ₱33,332</v>
          </cell>
        </row>
        <row r="17">
          <cell r="A17" t="str">
            <v>DE JOSE, GLEDA GICANGAO</v>
          </cell>
          <cell r="H17" t="str">
            <v>19250-19749.99</v>
          </cell>
          <cell r="W17" t="str">
            <v>₱20,833 and below</v>
          </cell>
        </row>
        <row r="18">
          <cell r="A18" t="str">
            <v>DELOS REYES, ANGELICO ZENON MONTEMAYOR</v>
          </cell>
          <cell r="H18" t="str">
            <v>29750-Over</v>
          </cell>
          <cell r="W18" t="str">
            <v>₱33,333 - ₱66,666</v>
          </cell>
        </row>
        <row r="19">
          <cell r="A19" t="str">
            <v>DIVINA, MICHELLE COBICO</v>
          </cell>
          <cell r="H19" t="str">
            <v>14250-14749.99</v>
          </cell>
          <cell r="W19" t="str">
            <v>₱20,833 and below</v>
          </cell>
        </row>
        <row r="20">
          <cell r="A20" t="str">
            <v>DOMIQUIL, CONSTANCIO NAVARRO</v>
          </cell>
          <cell r="H20" t="str">
            <v>21750-22249.99</v>
          </cell>
          <cell r="W20" t="str">
            <v>₱20,833 and below</v>
          </cell>
        </row>
        <row r="21">
          <cell r="A21" t="str">
            <v>DUNGQUE, MARIA RAYLEN AGANG</v>
          </cell>
          <cell r="H21" t="str">
            <v>17750-18249.99</v>
          </cell>
          <cell r="W21" t="str">
            <v>₱20,833 and below</v>
          </cell>
        </row>
        <row r="22">
          <cell r="A22" t="str">
            <v>ESTOESTA, JOSEPH MADULID</v>
          </cell>
          <cell r="H22" t="str">
            <v>14750-15249.99</v>
          </cell>
          <cell r="W22" t="str">
            <v>RANGE</v>
          </cell>
        </row>
        <row r="23">
          <cell r="A23" t="str">
            <v>FERNANDEZ, MARIBETH ANTIQUINA</v>
          </cell>
          <cell r="H23" t="str">
            <v>23750-24249.99</v>
          </cell>
          <cell r="W23" t="str">
            <v>₱20,833 - ₱33,332</v>
          </cell>
        </row>
        <row r="24">
          <cell r="A24" t="str">
            <v>FLORESTA, GLEN</v>
          </cell>
          <cell r="H24" t="str">
            <v>29750-Over</v>
          </cell>
          <cell r="W24" t="str">
            <v>₱33,333 - ₱66,666</v>
          </cell>
        </row>
        <row r="25">
          <cell r="A25" t="str">
            <v>GALLARTE, MYRNA DOMAGSANG</v>
          </cell>
          <cell r="H25" t="str">
            <v>14750-15249.99</v>
          </cell>
          <cell r="W25" t="str">
            <v>₱20,833 and below</v>
          </cell>
        </row>
        <row r="26">
          <cell r="A26" t="str">
            <v>LIM, JENNIFER BONGAT</v>
          </cell>
          <cell r="H26" t="str">
            <v>29750-Over</v>
          </cell>
          <cell r="W26" t="str">
            <v>₱166,667 - ₱666,666</v>
          </cell>
        </row>
        <row r="27">
          <cell r="A27" t="str">
            <v>LEMON, LYRA NICANOR</v>
          </cell>
          <cell r="H27" t="str">
            <v>17250-17749.99</v>
          </cell>
          <cell r="W27" t="str">
            <v>₱20,833 and below</v>
          </cell>
        </row>
        <row r="28">
          <cell r="A28" t="str">
            <v>MAKIRAMDAM, MILYN PANGANIBAN</v>
          </cell>
          <cell r="H28" t="str">
            <v>25750-26249.99</v>
          </cell>
          <cell r="W28" t="str">
            <v>₱20,833 - ₱33,332</v>
          </cell>
        </row>
        <row r="29">
          <cell r="A29" t="str">
            <v>MANAPAT, MYTRICIA LAIZEL FULGUERAS</v>
          </cell>
          <cell r="H29" t="str">
            <v>19750-20249.99</v>
          </cell>
          <cell r="W29" t="str">
            <v>₱20,833 - ₱33,332</v>
          </cell>
        </row>
        <row r="30">
          <cell r="A30" t="str">
            <v xml:space="preserve">MANITAS, SYRA SHIN </v>
          </cell>
          <cell r="H30" t="str">
            <v>18750-19249.99</v>
          </cell>
          <cell r="W30" t="str">
            <v>₱20,833 and below</v>
          </cell>
        </row>
        <row r="31">
          <cell r="A31" t="str">
            <v>MARRAY, ALYSSA JORNACION</v>
          </cell>
          <cell r="H31" t="str">
            <v>17250-17749.99</v>
          </cell>
          <cell r="W31" t="str">
            <v>₱20,833 and below</v>
          </cell>
        </row>
        <row r="32">
          <cell r="A32" t="str">
            <v>MEDALLA, RIZZA ALMOETE</v>
          </cell>
          <cell r="H32" t="str">
            <v>22750-23249.99</v>
          </cell>
          <cell r="W32" t="str">
            <v>₱20,833 and below</v>
          </cell>
        </row>
        <row r="33">
          <cell r="A33" t="str">
            <v>MENDEZ, REDEEMER DE LEON</v>
          </cell>
          <cell r="H33" t="str">
            <v>29750-Over</v>
          </cell>
          <cell r="W33" t="str">
            <v>₱33,333 - ₱66,666</v>
          </cell>
        </row>
        <row r="34">
          <cell r="A34" t="str">
            <v>MOYANO, MARY LAYKA PEDERIO</v>
          </cell>
          <cell r="H34" t="str">
            <v>21750-22249.99</v>
          </cell>
          <cell r="W34" t="str">
            <v>₱20,833 and below</v>
          </cell>
        </row>
        <row r="35">
          <cell r="A35" t="str">
            <v>NATIVIDAD, LORA RUTH FRONDA</v>
          </cell>
          <cell r="H35" t="str">
            <v>18750-19249.99</v>
          </cell>
          <cell r="W35" t="str">
            <v>₱20,833 and below</v>
          </cell>
        </row>
        <row r="36">
          <cell r="A36" t="str">
            <v>PELAYO, LORENA EDEM</v>
          </cell>
          <cell r="H36"/>
          <cell r="W36"/>
        </row>
        <row r="37">
          <cell r="A37" t="str">
            <v>SAN LUIS, MARIBEL MANAOG</v>
          </cell>
          <cell r="H37" t="str">
            <v>29750-Over</v>
          </cell>
          <cell r="W37" t="str">
            <v>₱20,833 - ₱33,332</v>
          </cell>
        </row>
        <row r="38">
          <cell r="A38" t="str">
            <v>SEBESON, PAULA MAE DUSONG</v>
          </cell>
          <cell r="H38" t="str">
            <v>15250-15749.99</v>
          </cell>
          <cell r="W38" t="str">
            <v>₱20,833 and below</v>
          </cell>
        </row>
        <row r="39">
          <cell r="A39" t="str">
            <v>SIBUG, PATRIZIA LOU GUINTO</v>
          </cell>
          <cell r="H39" t="str">
            <v>22750-23249.99</v>
          </cell>
          <cell r="W39" t="str">
            <v>₱20,833 - ₱33,332</v>
          </cell>
        </row>
        <row r="40">
          <cell r="A40" t="str">
            <v>TABOTABO, MARK STEPHEN PAMINTUAN</v>
          </cell>
          <cell r="H40" t="str">
            <v>14750-15249.99</v>
          </cell>
          <cell r="W40" t="str">
            <v>₱20,833 and below</v>
          </cell>
        </row>
        <row r="41">
          <cell r="A41" t="str">
            <v>VISMONTE, MA. CRISTINA BARBECHO</v>
          </cell>
          <cell r="H41" t="str">
            <v>25250-25749.99</v>
          </cell>
          <cell r="W41" t="str">
            <v>₱20,833 - ₱33,332</v>
          </cell>
        </row>
        <row r="42">
          <cell r="A42" t="str">
            <v>YARTE, JEFFREY CECILIO</v>
          </cell>
          <cell r="H42" t="str">
            <v>24750-25249.99</v>
          </cell>
          <cell r="W42" t="str">
            <v>₱20,833 - ₱33,332</v>
          </cell>
        </row>
        <row r="50">
          <cell r="A50" t="str">
            <v>BERNADIT, SERAPIO MAHAYAG</v>
          </cell>
          <cell r="H50" t="str">
            <v>18750-19249.99</v>
          </cell>
          <cell r="W50" t="str">
            <v>₱20,833 and below</v>
          </cell>
        </row>
        <row r="51">
          <cell r="A51" t="str">
            <v>CELESTINO, JUHNE VILMA ALFORQUE</v>
          </cell>
          <cell r="H51" t="str">
            <v>22750-23249.99</v>
          </cell>
          <cell r="W51" t="str">
            <v>₱20,833 and below</v>
          </cell>
        </row>
        <row r="52">
          <cell r="A52" t="str">
            <v>CORONEJO, JOSEPH BUENO</v>
          </cell>
          <cell r="H52" t="str">
            <v>18750-19249.99</v>
          </cell>
          <cell r="W52" t="str">
            <v>₱20,833 and below</v>
          </cell>
        </row>
        <row r="53">
          <cell r="A53" t="str">
            <v>DELOS REYES, JOHN CARLO</v>
          </cell>
          <cell r="H53" t="str">
            <v>13750-14249.99</v>
          </cell>
          <cell r="W53" t="str">
            <v>₱20,833 and below</v>
          </cell>
        </row>
        <row r="54">
          <cell r="A54" t="str">
            <v>EVANGELISTA, JOSHUA CALINISAN</v>
          </cell>
          <cell r="H54" t="str">
            <v>28750-29249.99</v>
          </cell>
          <cell r="W54" t="str">
            <v>₱20,833 - ₱33,332</v>
          </cell>
        </row>
        <row r="55">
          <cell r="A55" t="str">
            <v>HERMO, GRAZELENE ANNE</v>
          </cell>
          <cell r="H55" t="str">
            <v>26250-26749.99</v>
          </cell>
          <cell r="W55" t="str">
            <v>₱20,833 - ₱33,332</v>
          </cell>
        </row>
        <row r="56">
          <cell r="A56" t="str">
            <v>REQUISO, MERIAM LICAYAN</v>
          </cell>
          <cell r="H56" t="str">
            <v>15750-16249.99</v>
          </cell>
          <cell r="W56" t="str">
            <v>₱20,833 and below</v>
          </cell>
        </row>
        <row r="57">
          <cell r="A57" t="str">
            <v>SAMBAJON, MA. CRISTINA FAUNI</v>
          </cell>
          <cell r="H57" t="str">
            <v>29750-Over</v>
          </cell>
          <cell r="W57" t="str">
            <v>₱20,833 - ₱33,332</v>
          </cell>
        </row>
        <row r="58">
          <cell r="A58" t="str">
            <v>SILONG, JIRALP VALDEZ</v>
          </cell>
          <cell r="H58"/>
          <cell r="W58" t="str">
            <v>₱20,833 and below</v>
          </cell>
        </row>
        <row r="59">
          <cell r="A59" t="str">
            <v>ARIANNE MAE BALMES BROWN</v>
          </cell>
          <cell r="H59" t="str">
            <v>17750-18249.99</v>
          </cell>
          <cell r="W59"/>
        </row>
        <row r="66">
          <cell r="A66" t="str">
            <v>ANGELES, MA. LEOSELLE ARCENO</v>
          </cell>
          <cell r="H66" t="str">
            <v>15750-16249.99</v>
          </cell>
          <cell r="W66" t="str">
            <v>₱20,833 and below</v>
          </cell>
        </row>
        <row r="72">
          <cell r="A72" t="str">
            <v>NAYANGGA, RICKY GUANDE</v>
          </cell>
          <cell r="H72" t="str">
            <v>14750-15249.99</v>
          </cell>
          <cell r="W72" t="str">
            <v>₱20,833 and below</v>
          </cell>
        </row>
        <row r="78">
          <cell r="A78" t="str">
            <v>CORONEJO, FREDDIE BUENO</v>
          </cell>
          <cell r="H78" t="str">
            <v>19250-19749.99</v>
          </cell>
          <cell r="W78" t="str">
            <v>₱20,833 - ₱33,332</v>
          </cell>
        </row>
        <row r="79">
          <cell r="A79" t="str">
            <v>DELA TORRE, CHERRY BAUTISTA</v>
          </cell>
          <cell r="H79" t="str">
            <v>29750-Over</v>
          </cell>
          <cell r="W79" t="str">
            <v>₱20,833 - ₱33,332</v>
          </cell>
        </row>
        <row r="80">
          <cell r="A80" t="str">
            <v>PARTIBLE, OSCAR AGLIAM</v>
          </cell>
          <cell r="H80" t="str">
            <v>13250-13749.99</v>
          </cell>
          <cell r="W80" t="str">
            <v>₱20,833 and below</v>
          </cell>
        </row>
        <row r="81">
          <cell r="A81" t="str">
            <v>REY, JOEL SERVILLA</v>
          </cell>
          <cell r="H81" t="str">
            <v>13250-13749.99</v>
          </cell>
          <cell r="W81" t="str">
            <v>₱20,833 and below</v>
          </cell>
        </row>
        <row r="82">
          <cell r="A82" t="str">
            <v>ROSALLOSA, MARJHON PONPON</v>
          </cell>
          <cell r="H82" t="str">
            <v>13250-13749.99</v>
          </cell>
          <cell r="W82" t="str">
            <v>₱20,833 and below</v>
          </cell>
        </row>
      </sheetData>
      <sheetData sheetId="1">
        <row r="1">
          <cell r="A1" t="str">
            <v>DURAVILLE REALTY AND DEVELOPMENT CORPORATION</v>
          </cell>
        </row>
        <row r="2">
          <cell r="A2" t="str">
            <v>MONTHLY PAYROLL DATA</v>
          </cell>
        </row>
        <row r="3">
          <cell r="A3" t="str">
            <v>FIRST CUT-OFF</v>
          </cell>
        </row>
        <row r="4">
          <cell r="A4" t="str">
            <v>NAME</v>
          </cell>
          <cell r="C4" t="str">
            <v>GROSS PAY</v>
          </cell>
          <cell r="D4" t="str">
            <v>Basic Pay Adjustment</v>
          </cell>
          <cell r="E4" t="str">
            <v>Hol. Pay 30%</v>
          </cell>
          <cell r="F4" t="str">
            <v>OT Pay</v>
          </cell>
          <cell r="M4" t="str">
            <v>SSS Personal Loan</v>
          </cell>
          <cell r="N4" t="str">
            <v>SSS Calamity Loan</v>
          </cell>
          <cell r="T4" t="str">
            <v>HDMF Personal Loan</v>
          </cell>
          <cell r="U4" t="str">
            <v>HDMF Calamity Loan</v>
          </cell>
          <cell r="V4" t="str">
            <v>HDMF Calamity Loan</v>
          </cell>
          <cell r="AC4" t="str">
            <v>TAX REFUND</v>
          </cell>
          <cell r="AD4" t="str">
            <v>COMPANY PERSONAL LOAN</v>
          </cell>
          <cell r="AE4" t="str">
            <v>CONSTRUCTION MATERIALS LOAN FROM DCLSI</v>
          </cell>
          <cell r="AF4" t="str">
            <v>HOUSING LOAN THRU HFC</v>
          </cell>
          <cell r="AG4" t="str">
            <v>HOUSING LOAN NLDC/DRDC/DCLSI/LCSDC</v>
          </cell>
          <cell r="AH4" t="str">
            <v>ADD BACK COMPANY LOAN</v>
          </cell>
          <cell r="AI4" t="str">
            <v>ADD BACK SSS/PAG IBIG LOAN</v>
          </cell>
          <cell r="AJ4" t="str">
            <v>OTHER ADJUSTMENTS</v>
          </cell>
          <cell r="AL4" t="str">
            <v>Allowances</v>
          </cell>
          <cell r="AM4"/>
          <cell r="AN4"/>
          <cell r="AO4"/>
        </row>
        <row r="5">
          <cell r="A5"/>
          <cell r="C5"/>
          <cell r="D5"/>
          <cell r="E5"/>
          <cell r="F5"/>
          <cell r="M5"/>
          <cell r="N5"/>
          <cell r="T5"/>
          <cell r="U5"/>
          <cell r="V5"/>
          <cell r="AC5"/>
          <cell r="AD5"/>
          <cell r="AE5"/>
          <cell r="AF5"/>
          <cell r="AG5"/>
          <cell r="AH5"/>
          <cell r="AI5"/>
          <cell r="AJ5"/>
          <cell r="AL5" t="str">
            <v>Daily</v>
          </cell>
          <cell r="AM5" t="str">
            <v>Meal</v>
          </cell>
          <cell r="AN5" t="str">
            <v>Hol.Pay/RDOT</v>
          </cell>
          <cell r="AO5" t="str">
            <v>Developmental</v>
          </cell>
        </row>
        <row r="6">
          <cell r="A6" t="str">
            <v>ABRIAM, AGNES BURGOS</v>
          </cell>
          <cell r="C6">
            <v>17345.34</v>
          </cell>
          <cell r="D6"/>
          <cell r="E6"/>
          <cell r="F6">
            <v>0</v>
          </cell>
          <cell r="M6">
            <v>1845.8</v>
          </cell>
          <cell r="N6"/>
          <cell r="T6">
            <v>0</v>
          </cell>
          <cell r="U6"/>
          <cell r="V6"/>
          <cell r="AC6"/>
          <cell r="AD6">
            <v>0</v>
          </cell>
          <cell r="AE6"/>
          <cell r="AF6">
            <v>0</v>
          </cell>
          <cell r="AG6"/>
          <cell r="AH6"/>
          <cell r="AI6"/>
          <cell r="AJ6"/>
          <cell r="AL6">
            <v>5200</v>
          </cell>
          <cell r="AM6">
            <v>1000</v>
          </cell>
          <cell r="AN6"/>
          <cell r="AO6">
            <v>0</v>
          </cell>
        </row>
        <row r="7">
          <cell r="A7" t="str">
            <v>ASUNCION, SHERILYN DE GUZMAN</v>
          </cell>
          <cell r="C7">
            <v>8332.43</v>
          </cell>
          <cell r="D7"/>
          <cell r="E7"/>
          <cell r="F7">
            <v>0</v>
          </cell>
          <cell r="M7">
            <v>1430.49</v>
          </cell>
          <cell r="N7"/>
          <cell r="T7">
            <v>950</v>
          </cell>
          <cell r="U7"/>
          <cell r="V7"/>
          <cell r="AC7"/>
          <cell r="AD7">
            <v>0</v>
          </cell>
          <cell r="AE7"/>
          <cell r="AF7">
            <v>0</v>
          </cell>
          <cell r="AG7"/>
          <cell r="AH7"/>
          <cell r="AI7"/>
          <cell r="AJ7"/>
          <cell r="AL7">
            <v>0</v>
          </cell>
          <cell r="AM7">
            <v>0</v>
          </cell>
          <cell r="AN7"/>
          <cell r="AO7">
            <v>0</v>
          </cell>
        </row>
        <row r="8">
          <cell r="A8" t="str">
            <v>BALDERAS, APRIL CLARISSE ALLEQUIR</v>
          </cell>
          <cell r="C8">
            <v>6932.9</v>
          </cell>
          <cell r="D8"/>
          <cell r="E8"/>
          <cell r="F8">
            <v>0</v>
          </cell>
          <cell r="M8">
            <v>0</v>
          </cell>
          <cell r="N8"/>
          <cell r="T8">
            <v>0</v>
          </cell>
          <cell r="U8"/>
          <cell r="V8"/>
          <cell r="AC8"/>
          <cell r="AD8">
            <v>0</v>
          </cell>
          <cell r="AE8"/>
          <cell r="AF8">
            <v>0</v>
          </cell>
          <cell r="AG8"/>
          <cell r="AH8"/>
          <cell r="AI8"/>
          <cell r="AJ8"/>
          <cell r="AL8">
            <v>0</v>
          </cell>
          <cell r="AM8">
            <v>0</v>
          </cell>
          <cell r="AN8"/>
          <cell r="AO8">
            <v>0</v>
          </cell>
        </row>
        <row r="9">
          <cell r="A9" t="str">
            <v>BOLANTE, IVAN MENDOZA</v>
          </cell>
          <cell r="C9">
            <v>8280.73</v>
          </cell>
          <cell r="D9"/>
          <cell r="E9"/>
          <cell r="F9">
            <v>0</v>
          </cell>
          <cell r="M9">
            <v>0</v>
          </cell>
          <cell r="N9"/>
          <cell r="T9"/>
          <cell r="U9"/>
          <cell r="V9"/>
          <cell r="AC9"/>
          <cell r="AD9"/>
          <cell r="AE9"/>
          <cell r="AF9">
            <v>0</v>
          </cell>
          <cell r="AG9"/>
          <cell r="AH9"/>
          <cell r="AI9"/>
          <cell r="AJ9"/>
          <cell r="AL9">
            <v>0</v>
          </cell>
          <cell r="AM9">
            <v>0</v>
          </cell>
          <cell r="AN9"/>
          <cell r="AO9"/>
        </row>
        <row r="10">
          <cell r="A10" t="str">
            <v>BALOLOY, SARAH HIZO</v>
          </cell>
          <cell r="C10">
            <v>9083.75</v>
          </cell>
          <cell r="D10"/>
          <cell r="E10"/>
          <cell r="F10">
            <v>0</v>
          </cell>
          <cell r="M10">
            <v>0</v>
          </cell>
          <cell r="N10"/>
          <cell r="T10">
            <v>0</v>
          </cell>
          <cell r="U10"/>
          <cell r="V10"/>
          <cell r="AC10"/>
          <cell r="AD10">
            <v>0</v>
          </cell>
          <cell r="AE10"/>
          <cell r="AF10">
            <v>0</v>
          </cell>
          <cell r="AG10"/>
          <cell r="AH10"/>
          <cell r="AI10"/>
          <cell r="AJ10"/>
          <cell r="AL10">
            <v>0</v>
          </cell>
          <cell r="AM10">
            <v>0</v>
          </cell>
          <cell r="AN10"/>
          <cell r="AO10">
            <v>0</v>
          </cell>
        </row>
        <row r="11">
          <cell r="A11" t="str">
            <v>BONGAT, JEFFERSON SY</v>
          </cell>
          <cell r="C11">
            <v>115000</v>
          </cell>
          <cell r="D11"/>
          <cell r="E11"/>
          <cell r="F11">
            <v>0</v>
          </cell>
          <cell r="M11">
            <v>0</v>
          </cell>
          <cell r="N11"/>
          <cell r="T11">
            <v>0</v>
          </cell>
          <cell r="U11"/>
          <cell r="V11"/>
          <cell r="AC11"/>
          <cell r="AD11">
            <v>0</v>
          </cell>
          <cell r="AE11"/>
          <cell r="AF11">
            <v>0</v>
          </cell>
          <cell r="AG11"/>
          <cell r="AH11"/>
          <cell r="AI11"/>
          <cell r="AJ11"/>
          <cell r="AL11">
            <v>0</v>
          </cell>
          <cell r="AM11">
            <v>0</v>
          </cell>
          <cell r="AN11"/>
          <cell r="AO11">
            <v>0</v>
          </cell>
        </row>
        <row r="12">
          <cell r="A12" t="str">
            <v>BORJA, MA. ELIZA DELIS</v>
          </cell>
          <cell r="C12">
            <v>4138.72</v>
          </cell>
          <cell r="D12"/>
          <cell r="E12"/>
          <cell r="F12">
            <v>0</v>
          </cell>
          <cell r="M12">
            <v>0</v>
          </cell>
          <cell r="N12"/>
          <cell r="T12">
            <v>3680.46</v>
          </cell>
          <cell r="U12"/>
          <cell r="V12"/>
          <cell r="AC12"/>
          <cell r="AD12">
            <v>0</v>
          </cell>
          <cell r="AE12"/>
          <cell r="AF12">
            <v>0</v>
          </cell>
          <cell r="AG12"/>
          <cell r="AH12"/>
          <cell r="AI12"/>
          <cell r="AJ12"/>
          <cell r="AL12">
            <v>985.76</v>
          </cell>
          <cell r="AM12">
            <v>0</v>
          </cell>
          <cell r="AN12"/>
          <cell r="AO12">
            <v>0</v>
          </cell>
        </row>
        <row r="13">
          <cell r="A13" t="str">
            <v>CAPARAS, CHARLES VICTOR EDQUILA</v>
          </cell>
          <cell r="C13">
            <v>2851.4300000000003</v>
          </cell>
          <cell r="D13"/>
          <cell r="E13"/>
          <cell r="F13">
            <v>0</v>
          </cell>
          <cell r="M13">
            <v>0</v>
          </cell>
          <cell r="N13"/>
          <cell r="T13">
            <v>0</v>
          </cell>
          <cell r="U13"/>
          <cell r="V13"/>
          <cell r="AC13"/>
          <cell r="AD13">
            <v>0</v>
          </cell>
          <cell r="AE13"/>
          <cell r="AF13">
            <v>0</v>
          </cell>
          <cell r="AG13"/>
          <cell r="AH13"/>
          <cell r="AI13"/>
          <cell r="AJ13"/>
          <cell r="AL13"/>
          <cell r="AM13"/>
          <cell r="AN13"/>
          <cell r="AO13"/>
        </row>
        <row r="14">
          <cell r="A14" t="str">
            <v>CAPILLAN, MURIEL TUANQUIN</v>
          </cell>
          <cell r="C14">
            <v>9500</v>
          </cell>
          <cell r="D14"/>
          <cell r="E14"/>
          <cell r="F14">
            <v>0</v>
          </cell>
          <cell r="M14">
            <v>1753.51</v>
          </cell>
          <cell r="N14"/>
          <cell r="T14">
            <v>0</v>
          </cell>
          <cell r="U14"/>
          <cell r="V14"/>
          <cell r="AC14"/>
          <cell r="AD14">
            <v>0</v>
          </cell>
          <cell r="AE14"/>
          <cell r="AF14">
            <v>0</v>
          </cell>
          <cell r="AG14"/>
          <cell r="AH14"/>
          <cell r="AI14"/>
          <cell r="AJ14"/>
          <cell r="AL14">
            <v>3100</v>
          </cell>
          <cell r="AM14">
            <v>0</v>
          </cell>
          <cell r="AN14"/>
          <cell r="AO14">
            <v>0</v>
          </cell>
        </row>
        <row r="15">
          <cell r="A15" t="str">
            <v>COLUMNA, ALMA ZAPATA</v>
          </cell>
          <cell r="C15">
            <v>7534.11</v>
          </cell>
          <cell r="D15"/>
          <cell r="E15"/>
          <cell r="F15">
            <v>0</v>
          </cell>
          <cell r="M15">
            <v>1384.35</v>
          </cell>
          <cell r="N15"/>
          <cell r="T15">
            <v>542.11</v>
          </cell>
          <cell r="U15"/>
          <cell r="V15"/>
          <cell r="AC15"/>
          <cell r="AD15">
            <v>1000</v>
          </cell>
          <cell r="AE15"/>
          <cell r="AF15">
            <v>0</v>
          </cell>
          <cell r="AG15"/>
          <cell r="AH15"/>
          <cell r="AI15"/>
          <cell r="AJ15"/>
          <cell r="AL15">
            <v>0</v>
          </cell>
          <cell r="AM15">
            <v>0</v>
          </cell>
          <cell r="AN15"/>
          <cell r="AO15">
            <v>0</v>
          </cell>
        </row>
        <row r="16">
          <cell r="A16" t="str">
            <v>CUARTEROS, ROCHELLE SARAH MERILLES</v>
          </cell>
          <cell r="C16">
            <v>12233.22</v>
          </cell>
          <cell r="D16"/>
          <cell r="E16"/>
          <cell r="F16">
            <v>0</v>
          </cell>
          <cell r="M16">
            <v>0</v>
          </cell>
          <cell r="N16"/>
          <cell r="T16">
            <v>0</v>
          </cell>
          <cell r="U16"/>
          <cell r="V16"/>
          <cell r="AC16"/>
          <cell r="AD16">
            <v>0</v>
          </cell>
          <cell r="AE16"/>
          <cell r="AF16">
            <v>0</v>
          </cell>
          <cell r="AG16"/>
          <cell r="AH16"/>
          <cell r="AI16"/>
          <cell r="AJ16"/>
          <cell r="AL16">
            <v>0</v>
          </cell>
          <cell r="AM16">
            <v>0</v>
          </cell>
          <cell r="AN16"/>
          <cell r="AO16">
            <v>0</v>
          </cell>
        </row>
        <row r="17">
          <cell r="A17" t="str">
            <v>DE JOSE, GLEDA GICANGAO</v>
          </cell>
          <cell r="C17">
            <v>8804.68</v>
          </cell>
          <cell r="D17"/>
          <cell r="E17"/>
          <cell r="F17">
            <v>751.16</v>
          </cell>
          <cell r="M17">
            <v>1799.65</v>
          </cell>
          <cell r="N17"/>
          <cell r="T17">
            <v>1717.05</v>
          </cell>
          <cell r="U17"/>
          <cell r="V17"/>
          <cell r="AC17"/>
          <cell r="AD17">
            <v>2000</v>
          </cell>
          <cell r="AE17"/>
          <cell r="AF17">
            <v>0</v>
          </cell>
          <cell r="AG17"/>
          <cell r="AH17"/>
          <cell r="AI17"/>
          <cell r="AJ17"/>
          <cell r="AL17">
            <v>2211.8200000000002</v>
          </cell>
          <cell r="AM17">
            <v>0</v>
          </cell>
          <cell r="AN17"/>
          <cell r="AO17">
            <v>0</v>
          </cell>
        </row>
        <row r="18">
          <cell r="A18" t="str">
            <v>DELOS REYES, ANGELICO ZENON MONTEMAYOR</v>
          </cell>
          <cell r="C18">
            <v>34217.26</v>
          </cell>
          <cell r="D18">
            <v>16.77</v>
          </cell>
          <cell r="E18"/>
          <cell r="F18">
            <v>0</v>
          </cell>
          <cell r="M18">
            <v>1845.8</v>
          </cell>
          <cell r="N18"/>
          <cell r="T18">
            <v>3826.05</v>
          </cell>
          <cell r="U18"/>
          <cell r="V18"/>
          <cell r="AC18"/>
          <cell r="AD18">
            <v>0</v>
          </cell>
          <cell r="AE18"/>
          <cell r="AF18">
            <v>10000</v>
          </cell>
          <cell r="AG18"/>
          <cell r="AH18"/>
          <cell r="AI18"/>
          <cell r="AJ18"/>
          <cell r="AL18">
            <v>0</v>
          </cell>
          <cell r="AM18">
            <v>1000</v>
          </cell>
          <cell r="AN18"/>
          <cell r="AO18">
            <v>0</v>
          </cell>
        </row>
        <row r="19">
          <cell r="A19" t="str">
            <v>DIVINA, MICHELLE COBICO</v>
          </cell>
          <cell r="C19">
            <v>5915.39</v>
          </cell>
          <cell r="D19"/>
          <cell r="E19"/>
          <cell r="F19">
            <v>632.62</v>
          </cell>
          <cell r="M19">
            <v>1292.06</v>
          </cell>
          <cell r="N19"/>
          <cell r="T19">
            <v>814.55</v>
          </cell>
          <cell r="U19"/>
          <cell r="V19"/>
          <cell r="AC19"/>
          <cell r="AD19">
            <v>0</v>
          </cell>
          <cell r="AE19"/>
          <cell r="AF19">
            <v>0</v>
          </cell>
          <cell r="AG19"/>
          <cell r="AH19"/>
          <cell r="AI19"/>
          <cell r="AJ19"/>
          <cell r="AL19">
            <v>0</v>
          </cell>
          <cell r="AM19">
            <v>0</v>
          </cell>
          <cell r="AN19"/>
          <cell r="AO19">
            <v>0</v>
          </cell>
        </row>
        <row r="20">
          <cell r="A20" t="str">
            <v>DOMIQUIL, CONSTANCIO NAVARRO</v>
          </cell>
          <cell r="C20">
            <v>10078.65</v>
          </cell>
          <cell r="D20"/>
          <cell r="E20"/>
          <cell r="F20">
            <v>0</v>
          </cell>
          <cell r="M20">
            <v>1845.8</v>
          </cell>
          <cell r="N20"/>
          <cell r="T20">
            <v>1611.71</v>
          </cell>
          <cell r="U20"/>
          <cell r="V20"/>
          <cell r="AC20"/>
          <cell r="AD20">
            <v>1000</v>
          </cell>
          <cell r="AE20"/>
          <cell r="AF20">
            <v>0</v>
          </cell>
          <cell r="AG20"/>
          <cell r="AH20"/>
          <cell r="AI20"/>
          <cell r="AJ20"/>
          <cell r="AL20">
            <v>0</v>
          </cell>
          <cell r="AM20">
            <v>0</v>
          </cell>
          <cell r="AN20"/>
          <cell r="AO20">
            <v>0</v>
          </cell>
        </row>
        <row r="21">
          <cell r="A21" t="str">
            <v>DUNGQUE, MARIA RAYLEN AGANG</v>
          </cell>
          <cell r="C21">
            <v>8332.4599999999991</v>
          </cell>
          <cell r="D21"/>
          <cell r="E21"/>
          <cell r="F21">
            <v>2008.5</v>
          </cell>
          <cell r="M21">
            <v>1522.78</v>
          </cell>
          <cell r="N21"/>
          <cell r="T21">
            <v>1748.92</v>
          </cell>
          <cell r="U21"/>
          <cell r="V21"/>
          <cell r="AC21"/>
          <cell r="AD21">
            <v>1000</v>
          </cell>
          <cell r="AE21"/>
          <cell r="AF21">
            <v>0</v>
          </cell>
          <cell r="AG21"/>
          <cell r="AH21"/>
          <cell r="AI21"/>
          <cell r="AJ21">
            <v>0</v>
          </cell>
          <cell r="AL21">
            <v>0</v>
          </cell>
          <cell r="AM21">
            <v>0</v>
          </cell>
          <cell r="AN21"/>
          <cell r="AO21">
            <v>0</v>
          </cell>
        </row>
        <row r="22">
          <cell r="A22" t="str">
            <v>ESTOESTA, JOSEPH MADULID</v>
          </cell>
          <cell r="C22">
            <v>6924.92</v>
          </cell>
          <cell r="D22"/>
          <cell r="E22"/>
          <cell r="F22">
            <v>0</v>
          </cell>
          <cell r="M22">
            <v>0</v>
          </cell>
          <cell r="N22"/>
          <cell r="T22">
            <v>0</v>
          </cell>
          <cell r="U22"/>
          <cell r="V22"/>
          <cell r="AC22"/>
          <cell r="AD22">
            <v>0</v>
          </cell>
          <cell r="AE22"/>
          <cell r="AF22">
            <v>0</v>
          </cell>
          <cell r="AG22"/>
          <cell r="AH22"/>
          <cell r="AI22"/>
          <cell r="AJ22"/>
          <cell r="AL22"/>
          <cell r="AM22"/>
          <cell r="AN22"/>
          <cell r="AO22"/>
        </row>
        <row r="23">
          <cell r="A23" t="str">
            <v>FERNANDEZ, MARIBETH ANTIQUINA</v>
          </cell>
          <cell r="C23">
            <v>11260</v>
          </cell>
          <cell r="D23"/>
          <cell r="E23"/>
          <cell r="F23">
            <v>2360.75</v>
          </cell>
          <cell r="M23">
            <v>1845.8</v>
          </cell>
          <cell r="N23"/>
          <cell r="T23">
            <v>2282.5700000000002</v>
          </cell>
          <cell r="U23"/>
          <cell r="V23"/>
          <cell r="AC23"/>
          <cell r="AD23">
            <v>0</v>
          </cell>
          <cell r="AE23"/>
          <cell r="AF23">
            <v>0</v>
          </cell>
          <cell r="AG23"/>
          <cell r="AH23"/>
          <cell r="AI23"/>
          <cell r="AJ23"/>
          <cell r="AL23">
            <v>1754.31</v>
          </cell>
          <cell r="AM23">
            <v>0</v>
          </cell>
          <cell r="AN23"/>
          <cell r="AO23">
            <v>0</v>
          </cell>
        </row>
        <row r="24">
          <cell r="A24" t="str">
            <v>FLORESTA, GLEN</v>
          </cell>
          <cell r="C24">
            <v>62500</v>
          </cell>
          <cell r="D24"/>
          <cell r="E24"/>
          <cell r="F24">
            <v>0</v>
          </cell>
          <cell r="M24">
            <v>0</v>
          </cell>
          <cell r="N24"/>
          <cell r="T24">
            <v>0</v>
          </cell>
          <cell r="U24"/>
          <cell r="V24"/>
          <cell r="AC24"/>
          <cell r="AD24">
            <v>0</v>
          </cell>
          <cell r="AE24"/>
          <cell r="AF24">
            <v>0</v>
          </cell>
          <cell r="AG24"/>
          <cell r="AH24"/>
          <cell r="AI24"/>
          <cell r="AJ24"/>
          <cell r="AL24">
            <v>0</v>
          </cell>
          <cell r="AM24">
            <v>0</v>
          </cell>
          <cell r="AN24"/>
          <cell r="AO24">
            <v>0</v>
          </cell>
        </row>
        <row r="25">
          <cell r="A25" t="str">
            <v>GALLARTE, MYRNA DOMAGSANG</v>
          </cell>
          <cell r="C25">
            <v>7500</v>
          </cell>
          <cell r="D25"/>
          <cell r="E25"/>
          <cell r="F25">
            <v>0</v>
          </cell>
          <cell r="M25">
            <v>0</v>
          </cell>
          <cell r="N25"/>
          <cell r="T25">
            <v>0</v>
          </cell>
          <cell r="U25"/>
          <cell r="V25"/>
          <cell r="AC25"/>
          <cell r="AD25">
            <v>0</v>
          </cell>
          <cell r="AE25"/>
          <cell r="AF25">
            <v>0</v>
          </cell>
          <cell r="AG25"/>
          <cell r="AH25"/>
          <cell r="AI25"/>
          <cell r="AJ25"/>
          <cell r="AL25"/>
          <cell r="AM25"/>
          <cell r="AN25"/>
          <cell r="AO25"/>
        </row>
        <row r="26">
          <cell r="A26" t="str">
            <v>LIM, JENNIFER BONGAT</v>
          </cell>
          <cell r="C26">
            <v>115000</v>
          </cell>
          <cell r="D26"/>
          <cell r="E26"/>
          <cell r="F26">
            <v>0</v>
          </cell>
          <cell r="M26">
            <v>0</v>
          </cell>
          <cell r="N26"/>
          <cell r="T26">
            <v>0</v>
          </cell>
          <cell r="U26"/>
          <cell r="V26"/>
          <cell r="AC26"/>
          <cell r="AD26">
            <v>0</v>
          </cell>
          <cell r="AE26"/>
          <cell r="AF26">
            <v>0</v>
          </cell>
          <cell r="AG26"/>
          <cell r="AH26"/>
          <cell r="AI26"/>
          <cell r="AJ26"/>
          <cell r="AL26">
            <v>0</v>
          </cell>
          <cell r="AM26">
            <v>0</v>
          </cell>
          <cell r="AN26"/>
          <cell r="AO26">
            <v>0</v>
          </cell>
        </row>
        <row r="27">
          <cell r="A27" t="str">
            <v>LEMON, LYRA NICANOR</v>
          </cell>
          <cell r="C27">
            <v>8750</v>
          </cell>
          <cell r="D27"/>
          <cell r="E27"/>
          <cell r="F27">
            <v>1362.89</v>
          </cell>
          <cell r="M27">
            <v>0</v>
          </cell>
          <cell r="N27"/>
          <cell r="T27">
            <v>0</v>
          </cell>
          <cell r="U27"/>
          <cell r="V27"/>
          <cell r="AC27"/>
          <cell r="AD27">
            <v>0</v>
          </cell>
          <cell r="AE27"/>
          <cell r="AF27">
            <v>0</v>
          </cell>
          <cell r="AG27"/>
          <cell r="AH27"/>
          <cell r="AI27"/>
          <cell r="AJ27"/>
          <cell r="AL27">
            <v>0</v>
          </cell>
          <cell r="AM27">
            <v>0</v>
          </cell>
          <cell r="AN27"/>
          <cell r="AO27">
            <v>0</v>
          </cell>
        </row>
        <row r="28">
          <cell r="A28" t="str">
            <v>MAKIRAMDAM, MILYN PANGANIBAN</v>
          </cell>
          <cell r="C28">
            <v>12349.08</v>
          </cell>
          <cell r="D28"/>
          <cell r="E28"/>
          <cell r="F28">
            <v>0</v>
          </cell>
          <cell r="M28">
            <v>0</v>
          </cell>
          <cell r="N28"/>
          <cell r="T28">
            <v>2412.8200000000002</v>
          </cell>
          <cell r="U28"/>
          <cell r="V28"/>
          <cell r="AC28"/>
          <cell r="AD28">
            <v>0</v>
          </cell>
          <cell r="AE28"/>
          <cell r="AF28">
            <v>0</v>
          </cell>
          <cell r="AG28"/>
          <cell r="AH28"/>
          <cell r="AI28"/>
          <cell r="AJ28"/>
          <cell r="AL28">
            <v>1400</v>
          </cell>
          <cell r="AM28">
            <v>1000</v>
          </cell>
          <cell r="AN28"/>
          <cell r="AO28">
            <v>0</v>
          </cell>
        </row>
        <row r="29">
          <cell r="A29" t="str">
            <v>MANAPAT, MYTRICIA LAIZEL FULGUERAS</v>
          </cell>
          <cell r="C29">
            <v>9984.02</v>
          </cell>
          <cell r="D29"/>
          <cell r="E29"/>
          <cell r="F29">
            <v>1677.38</v>
          </cell>
          <cell r="M29">
            <v>0</v>
          </cell>
          <cell r="N29"/>
          <cell r="T29">
            <v>0</v>
          </cell>
          <cell r="U29"/>
          <cell r="V29"/>
          <cell r="AC29"/>
          <cell r="AD29">
            <v>0</v>
          </cell>
          <cell r="AE29"/>
          <cell r="AF29">
            <v>0</v>
          </cell>
          <cell r="AG29"/>
          <cell r="AH29"/>
          <cell r="AI29"/>
          <cell r="AJ29"/>
          <cell r="AL29">
            <v>0</v>
          </cell>
          <cell r="AM29">
            <v>0</v>
          </cell>
          <cell r="AN29"/>
          <cell r="AO29">
            <v>0</v>
          </cell>
        </row>
        <row r="30">
          <cell r="A30" t="str">
            <v xml:space="preserve">MANITAS, SYRA SHIN </v>
          </cell>
          <cell r="C30">
            <v>4400.99</v>
          </cell>
          <cell r="D30"/>
          <cell r="E30"/>
          <cell r="F30">
            <v>569.05999999999995</v>
          </cell>
          <cell r="M30">
            <v>0</v>
          </cell>
          <cell r="N30"/>
          <cell r="T30">
            <v>0</v>
          </cell>
          <cell r="U30"/>
          <cell r="V30"/>
          <cell r="AC30"/>
          <cell r="AD30">
            <v>0</v>
          </cell>
          <cell r="AE30"/>
          <cell r="AF30">
            <v>0</v>
          </cell>
          <cell r="AG30"/>
          <cell r="AH30"/>
          <cell r="AI30"/>
          <cell r="AJ30">
            <v>0</v>
          </cell>
          <cell r="AL30">
            <v>0</v>
          </cell>
          <cell r="AM30">
            <v>0</v>
          </cell>
          <cell r="AN30"/>
          <cell r="AO30">
            <v>0</v>
          </cell>
        </row>
        <row r="31">
          <cell r="A31" t="str">
            <v>MARRAY, ALYSSA JORNACION</v>
          </cell>
          <cell r="C31">
            <v>8658</v>
          </cell>
          <cell r="D31"/>
          <cell r="E31"/>
          <cell r="F31">
            <v>0</v>
          </cell>
          <cell r="M31">
            <v>0</v>
          </cell>
          <cell r="N31"/>
          <cell r="T31">
            <v>0</v>
          </cell>
          <cell r="U31"/>
          <cell r="V31"/>
          <cell r="AC31"/>
          <cell r="AD31">
            <v>0</v>
          </cell>
          <cell r="AE31"/>
          <cell r="AF31">
            <v>0</v>
          </cell>
          <cell r="AG31"/>
          <cell r="AH31"/>
          <cell r="AI31"/>
          <cell r="AJ31"/>
          <cell r="AL31">
            <v>0</v>
          </cell>
          <cell r="AM31">
            <v>0</v>
          </cell>
          <cell r="AN31"/>
          <cell r="AO31">
            <v>0</v>
          </cell>
        </row>
        <row r="32">
          <cell r="A32" t="str">
            <v>MEDALLA, RIZZA ALMOETE</v>
          </cell>
          <cell r="C32">
            <v>10911</v>
          </cell>
          <cell r="D32"/>
          <cell r="E32"/>
          <cell r="F32">
            <v>0</v>
          </cell>
          <cell r="M32">
            <v>1845.8</v>
          </cell>
          <cell r="N32"/>
          <cell r="T32">
            <v>1293.73</v>
          </cell>
          <cell r="U32"/>
          <cell r="V32"/>
          <cell r="AC32"/>
          <cell r="AD32">
            <v>0</v>
          </cell>
          <cell r="AE32"/>
          <cell r="AF32">
            <v>0</v>
          </cell>
          <cell r="AG32"/>
          <cell r="AH32"/>
          <cell r="AI32"/>
          <cell r="AJ32"/>
          <cell r="AL32">
            <v>3150</v>
          </cell>
          <cell r="AM32">
            <v>0</v>
          </cell>
          <cell r="AN32"/>
          <cell r="AO32">
            <v>0</v>
          </cell>
        </row>
        <row r="33">
          <cell r="A33" t="str">
            <v>MENDEZ, REDEEMER DE LEON</v>
          </cell>
          <cell r="C33">
            <v>19913.740000000002</v>
          </cell>
          <cell r="D33"/>
          <cell r="E33"/>
          <cell r="F33">
            <v>0</v>
          </cell>
          <cell r="M33">
            <v>0</v>
          </cell>
          <cell r="N33"/>
          <cell r="T33">
            <v>0</v>
          </cell>
          <cell r="U33"/>
          <cell r="V33"/>
          <cell r="AC33"/>
          <cell r="AD33">
            <v>2300</v>
          </cell>
          <cell r="AE33"/>
          <cell r="AF33">
            <v>0</v>
          </cell>
          <cell r="AG33"/>
          <cell r="AH33"/>
          <cell r="AI33"/>
          <cell r="AJ33"/>
          <cell r="AL33">
            <v>10000</v>
          </cell>
          <cell r="AM33">
            <v>0</v>
          </cell>
          <cell r="AN33"/>
          <cell r="AO33">
            <v>0</v>
          </cell>
        </row>
        <row r="34">
          <cell r="A34" t="str">
            <v>MOYANO, MARY LAYKA PEDERIO</v>
          </cell>
          <cell r="C34">
            <v>10500</v>
          </cell>
          <cell r="D34"/>
          <cell r="E34"/>
          <cell r="F34">
            <v>629</v>
          </cell>
          <cell r="M34">
            <v>1845.8</v>
          </cell>
          <cell r="N34"/>
          <cell r="T34">
            <v>0</v>
          </cell>
          <cell r="U34"/>
          <cell r="V34"/>
          <cell r="AC34"/>
          <cell r="AD34">
            <v>0</v>
          </cell>
          <cell r="AE34"/>
          <cell r="AF34">
            <v>0</v>
          </cell>
          <cell r="AG34"/>
          <cell r="AH34"/>
          <cell r="AI34"/>
          <cell r="AJ34"/>
          <cell r="AL34">
            <v>0</v>
          </cell>
          <cell r="AM34">
            <v>0</v>
          </cell>
          <cell r="AN34"/>
          <cell r="AO34">
            <v>500</v>
          </cell>
        </row>
        <row r="35">
          <cell r="A35" t="str">
            <v>NATIVIDAD, LORA RUTH FRONDA</v>
          </cell>
          <cell r="C35">
            <v>9002.77</v>
          </cell>
          <cell r="D35"/>
          <cell r="E35"/>
          <cell r="F35">
            <v>0</v>
          </cell>
          <cell r="M35">
            <v>1661.22</v>
          </cell>
          <cell r="N35"/>
          <cell r="T35">
            <v>0</v>
          </cell>
          <cell r="U35"/>
          <cell r="V35"/>
          <cell r="AC35"/>
          <cell r="AD35">
            <v>1500</v>
          </cell>
          <cell r="AE35"/>
          <cell r="AF35">
            <v>0</v>
          </cell>
          <cell r="AG35"/>
          <cell r="AH35"/>
          <cell r="AI35"/>
          <cell r="AJ35"/>
          <cell r="AL35">
            <v>0</v>
          </cell>
          <cell r="AM35">
            <v>0</v>
          </cell>
          <cell r="AN35"/>
          <cell r="AO35">
            <v>0</v>
          </cell>
        </row>
        <row r="36">
          <cell r="A36" t="str">
            <v>PELAYO, LORENA EDEM</v>
          </cell>
          <cell r="C36"/>
          <cell r="D36"/>
          <cell r="E36"/>
          <cell r="F36">
            <v>0</v>
          </cell>
          <cell r="M36">
            <v>0</v>
          </cell>
          <cell r="N36"/>
          <cell r="T36">
            <v>0</v>
          </cell>
          <cell r="U36"/>
          <cell r="V36"/>
          <cell r="AC36"/>
          <cell r="AD36">
            <v>0</v>
          </cell>
          <cell r="AE36"/>
          <cell r="AF36">
            <v>0</v>
          </cell>
          <cell r="AG36"/>
          <cell r="AH36"/>
          <cell r="AI36"/>
          <cell r="AJ36"/>
          <cell r="AL36">
            <v>0</v>
          </cell>
          <cell r="AM36">
            <v>0</v>
          </cell>
          <cell r="AN36"/>
          <cell r="AO36">
            <v>0</v>
          </cell>
        </row>
        <row r="37">
          <cell r="A37" t="str">
            <v>SAN LUIS, MARIBEL MANAOG</v>
          </cell>
          <cell r="C37">
            <v>14959.27</v>
          </cell>
          <cell r="D37"/>
          <cell r="E37"/>
          <cell r="F37">
            <v>0</v>
          </cell>
          <cell r="M37">
            <v>1523.08</v>
          </cell>
          <cell r="N37"/>
          <cell r="T37">
            <v>1509.57</v>
          </cell>
          <cell r="U37"/>
          <cell r="V37"/>
          <cell r="AC37"/>
          <cell r="AD37">
            <v>1000</v>
          </cell>
          <cell r="AE37"/>
          <cell r="AF37">
            <v>0</v>
          </cell>
          <cell r="AG37"/>
          <cell r="AH37"/>
          <cell r="AI37"/>
          <cell r="AJ37"/>
          <cell r="AL37">
            <v>0</v>
          </cell>
          <cell r="AM37">
            <v>0</v>
          </cell>
          <cell r="AN37"/>
          <cell r="AO37">
            <v>0</v>
          </cell>
        </row>
        <row r="38">
          <cell r="A38" t="str">
            <v>SEBESON, PAULA MAE DUSONG</v>
          </cell>
          <cell r="C38">
            <v>7105.19</v>
          </cell>
          <cell r="D38"/>
          <cell r="E38"/>
          <cell r="F38">
            <v>0</v>
          </cell>
          <cell r="M38">
            <v>1338.2</v>
          </cell>
          <cell r="N38"/>
          <cell r="T38">
            <v>530.71</v>
          </cell>
          <cell r="U38"/>
          <cell r="V38"/>
          <cell r="AC38"/>
          <cell r="AD38">
            <v>0</v>
          </cell>
          <cell r="AE38"/>
          <cell r="AF38">
            <v>0</v>
          </cell>
          <cell r="AG38"/>
          <cell r="AH38"/>
          <cell r="AI38"/>
          <cell r="AJ38">
            <v>0</v>
          </cell>
          <cell r="AL38">
            <v>0</v>
          </cell>
          <cell r="AM38">
            <v>0</v>
          </cell>
          <cell r="AN38"/>
          <cell r="AO38">
            <v>0</v>
          </cell>
        </row>
        <row r="39">
          <cell r="A39" t="str">
            <v>SIBUG, PATRIZIA LOU GUINTO</v>
          </cell>
          <cell r="C39">
            <v>11494.23</v>
          </cell>
          <cell r="D39"/>
          <cell r="E39"/>
          <cell r="F39">
            <v>554.45000000000005</v>
          </cell>
          <cell r="M39">
            <v>922.9</v>
          </cell>
          <cell r="N39"/>
          <cell r="T39">
            <v>309.3</v>
          </cell>
          <cell r="U39"/>
          <cell r="V39"/>
          <cell r="AC39"/>
          <cell r="AD39">
            <v>0</v>
          </cell>
          <cell r="AE39"/>
          <cell r="AF39">
            <v>0</v>
          </cell>
          <cell r="AG39"/>
          <cell r="AH39"/>
          <cell r="AI39"/>
          <cell r="AJ39"/>
          <cell r="AL39">
            <v>500</v>
          </cell>
          <cell r="AM39">
            <v>0</v>
          </cell>
          <cell r="AN39"/>
          <cell r="AO39">
            <v>500</v>
          </cell>
        </row>
        <row r="40">
          <cell r="A40" t="str">
            <v>TABOTABO, MARK STEPHEN PAMINTUAN</v>
          </cell>
          <cell r="C40">
            <v>6346.25</v>
          </cell>
          <cell r="D40"/>
          <cell r="E40"/>
          <cell r="F40">
            <v>89.85</v>
          </cell>
          <cell r="M40">
            <v>1845.8</v>
          </cell>
          <cell r="N40"/>
          <cell r="T40">
            <v>318.44</v>
          </cell>
          <cell r="U40"/>
          <cell r="V40"/>
          <cell r="AC40"/>
          <cell r="AD40">
            <v>0</v>
          </cell>
          <cell r="AE40"/>
          <cell r="AF40">
            <v>0</v>
          </cell>
          <cell r="AG40"/>
          <cell r="AH40"/>
          <cell r="AI40"/>
          <cell r="AJ40"/>
          <cell r="AL40"/>
          <cell r="AM40"/>
          <cell r="AN40"/>
          <cell r="AO40"/>
        </row>
        <row r="41">
          <cell r="A41" t="str">
            <v>VISMONTE, MA. CRISTINA BARBECHO</v>
          </cell>
          <cell r="C41">
            <v>11880</v>
          </cell>
          <cell r="D41"/>
          <cell r="E41"/>
          <cell r="F41">
            <v>0</v>
          </cell>
          <cell r="M41">
            <v>1845.8</v>
          </cell>
          <cell r="N41"/>
          <cell r="T41">
            <v>960.85</v>
          </cell>
          <cell r="U41"/>
          <cell r="V41"/>
          <cell r="AC41"/>
          <cell r="AD41">
            <v>1500</v>
          </cell>
          <cell r="AE41"/>
          <cell r="AF41">
            <v>0</v>
          </cell>
          <cell r="AG41"/>
          <cell r="AH41"/>
          <cell r="AI41"/>
          <cell r="AJ41"/>
          <cell r="AL41">
            <v>0</v>
          </cell>
          <cell r="AM41">
            <v>0</v>
          </cell>
          <cell r="AN41"/>
          <cell r="AO41">
            <v>0</v>
          </cell>
        </row>
        <row r="42">
          <cell r="A42" t="str">
            <v>YARTE, JEFFREY CECILIO</v>
          </cell>
          <cell r="C42">
            <v>11918</v>
          </cell>
          <cell r="D42"/>
          <cell r="E42"/>
          <cell r="F42">
            <v>0</v>
          </cell>
          <cell r="M42">
            <v>1845.8</v>
          </cell>
          <cell r="N42"/>
          <cell r="T42">
            <v>920.61</v>
          </cell>
          <cell r="U42"/>
          <cell r="V42"/>
          <cell r="AC42"/>
          <cell r="AD42">
            <v>0</v>
          </cell>
          <cell r="AE42"/>
          <cell r="AF42">
            <v>0</v>
          </cell>
          <cell r="AG42"/>
          <cell r="AH42"/>
          <cell r="AI42"/>
          <cell r="AJ42"/>
          <cell r="AL42">
            <v>0</v>
          </cell>
          <cell r="AM42">
            <v>0</v>
          </cell>
          <cell r="AN42"/>
          <cell r="AO42">
            <v>0</v>
          </cell>
        </row>
        <row r="43">
          <cell r="A43" t="str">
            <v>TOTAL</v>
          </cell>
          <cell r="C43">
            <v>629938.53</v>
          </cell>
          <cell r="D43">
            <v>16.77</v>
          </cell>
          <cell r="E43">
            <v>0</v>
          </cell>
          <cell r="F43">
            <v>10635.66</v>
          </cell>
          <cell r="M43">
            <v>31240.439999999995</v>
          </cell>
          <cell r="N43">
            <v>0</v>
          </cell>
          <cell r="T43">
            <v>25429.449999999997</v>
          </cell>
          <cell r="U43">
            <v>0</v>
          </cell>
          <cell r="V43">
            <v>0</v>
          </cell>
          <cell r="AC43">
            <v>0</v>
          </cell>
          <cell r="AD43">
            <v>11300</v>
          </cell>
          <cell r="AE43">
            <v>0</v>
          </cell>
          <cell r="AF43">
            <v>10000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L43">
            <v>28301.89</v>
          </cell>
          <cell r="AM43">
            <v>3000</v>
          </cell>
          <cell r="AN43">
            <v>0</v>
          </cell>
          <cell r="AO43">
            <v>1000</v>
          </cell>
        </row>
        <row r="44">
          <cell r="C44">
            <v>337438.53</v>
          </cell>
          <cell r="D44">
            <v>16.77</v>
          </cell>
          <cell r="E44">
            <v>0</v>
          </cell>
          <cell r="F44">
            <v>10635.66</v>
          </cell>
          <cell r="M44">
            <v>31240.439999999995</v>
          </cell>
          <cell r="N44">
            <v>0</v>
          </cell>
          <cell r="T44">
            <v>25429.449999999997</v>
          </cell>
          <cell r="U44">
            <v>0</v>
          </cell>
          <cell r="V44">
            <v>0</v>
          </cell>
          <cell r="AC44">
            <v>0</v>
          </cell>
          <cell r="AD44">
            <v>11300</v>
          </cell>
          <cell r="AE44">
            <v>0</v>
          </cell>
          <cell r="AF44">
            <v>10000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L44">
            <v>28301.89</v>
          </cell>
          <cell r="AM44">
            <v>3000</v>
          </cell>
          <cell r="AN44">
            <v>0</v>
          </cell>
          <cell r="AO44">
            <v>1000</v>
          </cell>
        </row>
        <row r="45">
          <cell r="M45"/>
          <cell r="N45"/>
          <cell r="T45"/>
          <cell r="U45"/>
          <cell r="V45"/>
          <cell r="AL45"/>
          <cell r="AM45"/>
          <cell r="AN45"/>
          <cell r="AO45"/>
        </row>
        <row r="46">
          <cell r="M46"/>
          <cell r="N46"/>
          <cell r="T46"/>
          <cell r="U46"/>
          <cell r="V46"/>
          <cell r="AL46"/>
          <cell r="AM46"/>
          <cell r="AN46"/>
          <cell r="AO46"/>
        </row>
        <row r="47">
          <cell r="A47" t="str">
            <v>ELLISTON PLACE</v>
          </cell>
          <cell r="N47"/>
          <cell r="T47"/>
          <cell r="U47"/>
          <cell r="V47"/>
          <cell r="AL47"/>
          <cell r="AM47"/>
          <cell r="AN47"/>
          <cell r="AO47"/>
        </row>
        <row r="48">
          <cell r="A48" t="str">
            <v>NAME</v>
          </cell>
          <cell r="C48" t="str">
            <v>GROSS PAY</v>
          </cell>
          <cell r="D48" t="str">
            <v>Basic Pay Adjustment</v>
          </cell>
          <cell r="E48" t="str">
            <v>Hol. Pay 30%</v>
          </cell>
          <cell r="F48" t="str">
            <v>OT Pay</v>
          </cell>
          <cell r="M48" t="str">
            <v>SSS Personal Loan</v>
          </cell>
          <cell r="N48" t="str">
            <v>SSS Calamity Loan</v>
          </cell>
          <cell r="T48" t="str">
            <v>HDMF Personal Loan</v>
          </cell>
          <cell r="U48" t="str">
            <v>HDMF Calamity Loan</v>
          </cell>
          <cell r="V48" t="str">
            <v>HDMF Calamity Loan</v>
          </cell>
          <cell r="AC48" t="str">
            <v>TAX REFUND</v>
          </cell>
          <cell r="AD48" t="str">
            <v>COMPANY PERSONAL LOAN</v>
          </cell>
          <cell r="AE48" t="str">
            <v>CONSTRUCTION MATERIALS LOAN FROM DCLSI</v>
          </cell>
          <cell r="AF48" t="str">
            <v>HOUSING LOAN THRU HFC</v>
          </cell>
          <cell r="AG48" t="str">
            <v>HOUSING LOAN NLDC/DRDC/DCLSI/LCSDC</v>
          </cell>
          <cell r="AH48" t="str">
            <v>ADD BACK COMPANY LOAN</v>
          </cell>
          <cell r="AI48" t="str">
            <v>ADD BACK SSS/PAG IBIG LOAN</v>
          </cell>
          <cell r="AJ48" t="str">
            <v>OTHER ADJUSTMENTS</v>
          </cell>
          <cell r="AL48" t="str">
            <v>Allowances</v>
          </cell>
          <cell r="AM48"/>
          <cell r="AN48"/>
          <cell r="AO48"/>
        </row>
        <row r="49">
          <cell r="A49"/>
          <cell r="C49"/>
          <cell r="D49"/>
          <cell r="E49"/>
          <cell r="F49"/>
          <cell r="M49"/>
          <cell r="N49"/>
          <cell r="T49"/>
          <cell r="U49"/>
          <cell r="V49"/>
          <cell r="AC49"/>
          <cell r="AD49"/>
          <cell r="AE49"/>
          <cell r="AF49"/>
          <cell r="AG49"/>
          <cell r="AH49"/>
          <cell r="AI49"/>
          <cell r="AJ49"/>
          <cell r="AL49" t="str">
            <v>Daily</v>
          </cell>
          <cell r="AM49" t="str">
            <v>Meal</v>
          </cell>
          <cell r="AN49" t="str">
            <v>Hol.Pay/RDOT</v>
          </cell>
          <cell r="AO49" t="str">
            <v>Less: DCLSI Materials</v>
          </cell>
        </row>
        <row r="50">
          <cell r="A50" t="str">
            <v>BERNADIT, SERAPIO MAHAYAG</v>
          </cell>
          <cell r="C50">
            <v>8893</v>
          </cell>
          <cell r="D50"/>
          <cell r="E50"/>
          <cell r="F50"/>
          <cell r="M50">
            <v>0</v>
          </cell>
          <cell r="N50"/>
          <cell r="T50">
            <v>941.46</v>
          </cell>
          <cell r="U50"/>
          <cell r="V50"/>
          <cell r="AC50"/>
          <cell r="AD50"/>
          <cell r="AE50"/>
          <cell r="AF50"/>
          <cell r="AG50"/>
          <cell r="AH50"/>
          <cell r="AI50"/>
          <cell r="AJ50"/>
          <cell r="AL50">
            <v>0</v>
          </cell>
          <cell r="AM50"/>
          <cell r="AN50"/>
          <cell r="AO50"/>
        </row>
        <row r="51">
          <cell r="A51" t="str">
            <v>CELESTINO, JUHNE VILMA ALFORQUE</v>
          </cell>
          <cell r="C51">
            <v>11483.47</v>
          </cell>
          <cell r="D51"/>
          <cell r="E51"/>
          <cell r="F51"/>
          <cell r="M51">
            <v>0</v>
          </cell>
          <cell r="N51"/>
          <cell r="T51">
            <v>0</v>
          </cell>
          <cell r="U51"/>
          <cell r="V51"/>
          <cell r="AC51"/>
          <cell r="AD51"/>
          <cell r="AE51"/>
          <cell r="AF51"/>
          <cell r="AG51"/>
          <cell r="AH51"/>
          <cell r="AI51"/>
          <cell r="AJ51"/>
          <cell r="AL51">
            <v>0</v>
          </cell>
          <cell r="AM51"/>
          <cell r="AN51"/>
          <cell r="AO51"/>
        </row>
        <row r="52">
          <cell r="A52" t="str">
            <v>CORONEJO, JOSEPH BUENO</v>
          </cell>
          <cell r="C52">
            <v>9000</v>
          </cell>
          <cell r="D52"/>
          <cell r="E52"/>
          <cell r="F52"/>
          <cell r="M52">
            <v>1661.22</v>
          </cell>
          <cell r="N52"/>
          <cell r="T52">
            <v>0</v>
          </cell>
          <cell r="U52"/>
          <cell r="V52"/>
          <cell r="AC52"/>
          <cell r="AD52"/>
          <cell r="AE52"/>
          <cell r="AF52"/>
          <cell r="AG52"/>
          <cell r="AH52"/>
          <cell r="AI52"/>
          <cell r="AJ52"/>
          <cell r="AL52">
            <v>0</v>
          </cell>
          <cell r="AM52"/>
          <cell r="AN52"/>
          <cell r="AO52"/>
        </row>
        <row r="53">
          <cell r="A53" t="str">
            <v>DELOS REYES, JOHN CARLO</v>
          </cell>
          <cell r="C53">
            <v>7000</v>
          </cell>
          <cell r="D53"/>
          <cell r="E53"/>
          <cell r="F53"/>
          <cell r="M53">
            <v>0</v>
          </cell>
          <cell r="N53"/>
          <cell r="T53">
            <v>0</v>
          </cell>
          <cell r="U53"/>
          <cell r="V53"/>
          <cell r="AC53"/>
          <cell r="AD53"/>
          <cell r="AE53"/>
          <cell r="AF53"/>
          <cell r="AG53"/>
          <cell r="AH53"/>
          <cell r="AI53"/>
          <cell r="AJ53"/>
          <cell r="AL53">
            <v>0</v>
          </cell>
          <cell r="AM53"/>
          <cell r="AN53"/>
          <cell r="AO53"/>
        </row>
        <row r="54">
          <cell r="A54" t="str">
            <v>EVANGELISTA, JOSHUA CALINISAN</v>
          </cell>
          <cell r="C54">
            <v>13997.76</v>
          </cell>
          <cell r="D54"/>
          <cell r="E54"/>
          <cell r="F54"/>
          <cell r="M54">
            <v>0</v>
          </cell>
          <cell r="N54"/>
          <cell r="T54">
            <v>0</v>
          </cell>
          <cell r="U54"/>
          <cell r="V54"/>
          <cell r="AC54"/>
          <cell r="AD54"/>
          <cell r="AE54"/>
          <cell r="AF54"/>
          <cell r="AG54"/>
          <cell r="AH54"/>
          <cell r="AI54"/>
          <cell r="AJ54"/>
          <cell r="AL54">
            <v>0</v>
          </cell>
          <cell r="AM54"/>
          <cell r="AN54"/>
          <cell r="AO54"/>
        </row>
        <row r="55">
          <cell r="A55" t="str">
            <v>HERMO, GRAZELENE ANNE</v>
          </cell>
          <cell r="C55">
            <v>12500</v>
          </cell>
          <cell r="D55"/>
          <cell r="E55"/>
          <cell r="F55"/>
          <cell r="M55">
            <v>0</v>
          </cell>
          <cell r="N55"/>
          <cell r="T55">
            <v>0</v>
          </cell>
          <cell r="U55"/>
          <cell r="V55"/>
          <cell r="AC55"/>
          <cell r="AD55"/>
          <cell r="AE55"/>
          <cell r="AF55"/>
          <cell r="AG55"/>
          <cell r="AH55"/>
          <cell r="AI55"/>
          <cell r="AJ55"/>
          <cell r="AL55">
            <v>0</v>
          </cell>
          <cell r="AM55"/>
          <cell r="AN55"/>
          <cell r="AO55"/>
        </row>
        <row r="56">
          <cell r="A56" t="str">
            <v>REQUISO, MERIAM LICAYAN</v>
          </cell>
          <cell r="C56">
            <v>7864.88</v>
          </cell>
          <cell r="D56"/>
          <cell r="E56"/>
          <cell r="F56"/>
          <cell r="M56">
            <v>0</v>
          </cell>
          <cell r="N56"/>
          <cell r="T56">
            <v>0</v>
          </cell>
          <cell r="U56"/>
          <cell r="V56"/>
          <cell r="AC56"/>
          <cell r="AD56"/>
          <cell r="AE56"/>
          <cell r="AF56"/>
          <cell r="AG56"/>
          <cell r="AH56"/>
          <cell r="AI56"/>
          <cell r="AJ56"/>
          <cell r="AL56">
            <v>0</v>
          </cell>
          <cell r="AM56"/>
          <cell r="AN56"/>
          <cell r="AO56"/>
        </row>
        <row r="57">
          <cell r="A57" t="str">
            <v>SAMBAJON, MA. CRISTINA FAUNI</v>
          </cell>
          <cell r="C57">
            <v>14800</v>
          </cell>
          <cell r="D57"/>
          <cell r="E57"/>
          <cell r="F57"/>
          <cell r="M57">
            <v>0</v>
          </cell>
          <cell r="N57"/>
          <cell r="T57">
            <v>0</v>
          </cell>
          <cell r="U57"/>
          <cell r="V57"/>
          <cell r="AC57"/>
          <cell r="AD57"/>
          <cell r="AE57"/>
          <cell r="AF57"/>
          <cell r="AG57"/>
          <cell r="AH57"/>
          <cell r="AI57"/>
          <cell r="AJ57"/>
          <cell r="AL57">
            <v>7200</v>
          </cell>
          <cell r="AM57"/>
          <cell r="AN57"/>
          <cell r="AO57"/>
        </row>
        <row r="58">
          <cell r="A58" t="str">
            <v>SILONG, JIRALP VALDEZ</v>
          </cell>
          <cell r="C58"/>
          <cell r="D58"/>
          <cell r="E58"/>
          <cell r="F58"/>
          <cell r="M58">
            <v>0</v>
          </cell>
          <cell r="N58"/>
          <cell r="T58"/>
          <cell r="U58"/>
          <cell r="V58"/>
          <cell r="AC58"/>
          <cell r="AD58"/>
          <cell r="AE58"/>
          <cell r="AF58"/>
          <cell r="AG58"/>
          <cell r="AH58"/>
          <cell r="AI58"/>
          <cell r="AJ58"/>
          <cell r="AL58">
            <v>0</v>
          </cell>
          <cell r="AM58"/>
          <cell r="AN58"/>
          <cell r="AO58"/>
        </row>
        <row r="59">
          <cell r="A59" t="str">
            <v>ARIANNE MAE BALMES BROWN</v>
          </cell>
          <cell r="C59">
            <v>6817.56</v>
          </cell>
          <cell r="D59"/>
          <cell r="E59"/>
          <cell r="F59"/>
          <cell r="M59"/>
          <cell r="N59"/>
          <cell r="T59"/>
          <cell r="U59"/>
          <cell r="V59"/>
          <cell r="AC59"/>
          <cell r="AD59"/>
          <cell r="AE59"/>
          <cell r="AF59"/>
          <cell r="AG59"/>
          <cell r="AH59"/>
          <cell r="AI59"/>
          <cell r="AJ59"/>
          <cell r="AL59">
            <v>0</v>
          </cell>
          <cell r="AM59"/>
          <cell r="AN59"/>
          <cell r="AO59"/>
        </row>
        <row r="60">
          <cell r="A60" t="str">
            <v>TOTAL</v>
          </cell>
          <cell r="C60">
            <v>92356.67</v>
          </cell>
          <cell r="D60">
            <v>0</v>
          </cell>
          <cell r="E60">
            <v>0</v>
          </cell>
          <cell r="F60">
            <v>0</v>
          </cell>
          <cell r="M60">
            <v>1661.22</v>
          </cell>
          <cell r="N60">
            <v>0</v>
          </cell>
          <cell r="T60">
            <v>941.46</v>
          </cell>
          <cell r="U60">
            <v>0</v>
          </cell>
          <cell r="V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L60">
            <v>7200</v>
          </cell>
          <cell r="AM60">
            <v>0</v>
          </cell>
          <cell r="AN60">
            <v>0</v>
          </cell>
          <cell r="AO60">
            <v>0</v>
          </cell>
        </row>
        <row r="61">
          <cell r="AC61"/>
          <cell r="AD61"/>
          <cell r="AL61"/>
          <cell r="AM61"/>
          <cell r="AN61"/>
        </row>
        <row r="62">
          <cell r="AC62"/>
          <cell r="AD62"/>
          <cell r="AL62"/>
          <cell r="AM62"/>
          <cell r="AN62"/>
        </row>
        <row r="63">
          <cell r="A63" t="str">
            <v>MARY CRIS COMPLEX</v>
          </cell>
          <cell r="AC63"/>
          <cell r="AD63"/>
          <cell r="AL63"/>
          <cell r="AM63"/>
          <cell r="AN63"/>
        </row>
        <row r="64">
          <cell r="A64" t="str">
            <v>NAME</v>
          </cell>
          <cell r="C64" t="str">
            <v>GROSS PAY</v>
          </cell>
          <cell r="D64" t="str">
            <v>Basic Pay Adjustment</v>
          </cell>
          <cell r="E64" t="str">
            <v>Hol. Pay 30%</v>
          </cell>
          <cell r="F64" t="str">
            <v>OT Pay</v>
          </cell>
          <cell r="M64" t="str">
            <v>SSS Personal Loan</v>
          </cell>
          <cell r="N64" t="str">
            <v>SSS Calamity Loan</v>
          </cell>
          <cell r="T64" t="str">
            <v>HDMF Personal Loan</v>
          </cell>
          <cell r="U64" t="str">
            <v>HDMF Calamity Loan</v>
          </cell>
          <cell r="V64" t="str">
            <v>HDMF Calamity Loan</v>
          </cell>
          <cell r="AC64" t="str">
            <v>TAX REFUND</v>
          </cell>
          <cell r="AD64" t="str">
            <v>COMPANY PERSONAL LOAN</v>
          </cell>
          <cell r="AE64" t="str">
            <v>CONSTRUCTION MATERIALS LOAN FROM DCLSI</v>
          </cell>
          <cell r="AF64" t="str">
            <v>HOUSING LOAN THRU HFC</v>
          </cell>
          <cell r="AG64" t="str">
            <v>HOUSING LOAN NLDC/DRDC/DCLSI/LCSDC</v>
          </cell>
          <cell r="AH64" t="str">
            <v>ADD BACK COMPANY LOAN</v>
          </cell>
          <cell r="AI64" t="str">
            <v>ADD BACK SSS/PAG IBIG LOAN</v>
          </cell>
          <cell r="AJ64" t="str">
            <v>OTHER ADJUSTMENTS</v>
          </cell>
          <cell r="AL64" t="str">
            <v>Allowances</v>
          </cell>
          <cell r="AM64"/>
          <cell r="AN64"/>
          <cell r="AO64"/>
        </row>
        <row r="65">
          <cell r="A65"/>
          <cell r="C65"/>
          <cell r="D65"/>
          <cell r="E65"/>
          <cell r="F65"/>
          <cell r="M65"/>
          <cell r="N65"/>
          <cell r="T65"/>
          <cell r="U65"/>
          <cell r="V65"/>
          <cell r="AC65"/>
          <cell r="AD65"/>
          <cell r="AE65"/>
          <cell r="AF65"/>
          <cell r="AG65"/>
          <cell r="AH65"/>
          <cell r="AI65"/>
          <cell r="AJ65"/>
          <cell r="AL65" t="str">
            <v>Daily</v>
          </cell>
          <cell r="AM65" t="str">
            <v>Meal</v>
          </cell>
          <cell r="AN65" t="str">
            <v>Hol.Pay/RDOT</v>
          </cell>
          <cell r="AO65" t="str">
            <v>Less: DCLSI Materials</v>
          </cell>
        </row>
        <row r="66">
          <cell r="A66" t="str">
            <v>ANGELES, MA. LEOSELLE ARCENO</v>
          </cell>
          <cell r="C66">
            <v>7377.8</v>
          </cell>
          <cell r="D66"/>
          <cell r="E66"/>
          <cell r="F66"/>
          <cell r="M66">
            <v>1568.93</v>
          </cell>
          <cell r="N66"/>
          <cell r="T66">
            <v>1348.39</v>
          </cell>
          <cell r="U66"/>
          <cell r="V66"/>
          <cell r="AC66"/>
          <cell r="AD66"/>
          <cell r="AE66"/>
          <cell r="AF66"/>
          <cell r="AG66"/>
          <cell r="AH66"/>
          <cell r="AI66"/>
          <cell r="AJ66"/>
          <cell r="AL66"/>
          <cell r="AM66"/>
          <cell r="AN66"/>
          <cell r="AO66"/>
        </row>
        <row r="67">
          <cell r="A67" t="str">
            <v>TOTAL</v>
          </cell>
          <cell r="C67">
            <v>7377.8</v>
          </cell>
          <cell r="D67">
            <v>0</v>
          </cell>
          <cell r="E67">
            <v>0</v>
          </cell>
          <cell r="F67">
            <v>0</v>
          </cell>
          <cell r="M67">
            <v>1568.93</v>
          </cell>
          <cell r="N67">
            <v>0</v>
          </cell>
          <cell r="T67">
            <v>1348.39</v>
          </cell>
          <cell r="U67">
            <v>0</v>
          </cell>
          <cell r="V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</row>
        <row r="68">
          <cell r="AC68"/>
          <cell r="AD68"/>
          <cell r="AL68"/>
          <cell r="AN68"/>
          <cell r="AO68"/>
        </row>
        <row r="69">
          <cell r="A69" t="str">
            <v>WELLINGTON TANZA RESIDENCES</v>
          </cell>
          <cell r="AC69"/>
          <cell r="AD69"/>
          <cell r="AL69"/>
          <cell r="AN69"/>
          <cell r="AO69"/>
        </row>
        <row r="70">
          <cell r="A70" t="str">
            <v>NAME</v>
          </cell>
          <cell r="C70" t="str">
            <v>GROSS PAY</v>
          </cell>
          <cell r="D70" t="str">
            <v>Basic Pay Adjustment</v>
          </cell>
          <cell r="E70" t="str">
            <v>Hol. Pay 30%</v>
          </cell>
          <cell r="F70" t="str">
            <v>OT Pay</v>
          </cell>
          <cell r="M70" t="str">
            <v>SSS Personal Loan</v>
          </cell>
          <cell r="N70" t="str">
            <v>SSS Calamity Loan</v>
          </cell>
          <cell r="T70" t="str">
            <v>HDMF Personal Loan</v>
          </cell>
          <cell r="U70" t="str">
            <v>HDMF Calamity Loan</v>
          </cell>
          <cell r="V70" t="str">
            <v>HDMF Calamity Loan</v>
          </cell>
          <cell r="AC70" t="str">
            <v>TAX REFUND</v>
          </cell>
          <cell r="AD70" t="str">
            <v>COMPANY PERSONAL LOAN</v>
          </cell>
          <cell r="AE70" t="str">
            <v>CONSTRUCTION MATERIALS LOAN FROM DCLSI</v>
          </cell>
          <cell r="AF70" t="str">
            <v>HOUSING LOAN THRU HFC</v>
          </cell>
          <cell r="AG70" t="str">
            <v>HOUSING LOAN NLDC/DRDC/DCLSI/LCSDC</v>
          </cell>
          <cell r="AH70" t="str">
            <v>ADD BACK COMPANY LOAN</v>
          </cell>
          <cell r="AI70" t="str">
            <v>ADD BACK SSS/PAG IBIG LOAN</v>
          </cell>
          <cell r="AJ70" t="str">
            <v>OTHER ADJUSTMENTS</v>
          </cell>
          <cell r="AL70" t="str">
            <v>Allowances</v>
          </cell>
          <cell r="AM70"/>
          <cell r="AN70"/>
          <cell r="AO70"/>
        </row>
        <row r="71">
          <cell r="A71"/>
          <cell r="C71"/>
          <cell r="D71"/>
          <cell r="E71"/>
          <cell r="F71"/>
          <cell r="M71"/>
          <cell r="N71"/>
          <cell r="T71"/>
          <cell r="U71"/>
          <cell r="V71"/>
          <cell r="AC71"/>
          <cell r="AD71"/>
          <cell r="AE71"/>
          <cell r="AF71"/>
          <cell r="AG71"/>
          <cell r="AH71"/>
          <cell r="AI71"/>
          <cell r="AJ71"/>
          <cell r="AL71" t="str">
            <v>Daily</v>
          </cell>
          <cell r="AM71" t="str">
            <v>Meal</v>
          </cell>
          <cell r="AN71" t="str">
            <v>Hol.Pay/RDOT</v>
          </cell>
          <cell r="AO71" t="str">
            <v>Less: DCLSI Materials</v>
          </cell>
        </row>
        <row r="72">
          <cell r="A72" t="str">
            <v>NAYANGGA, RICKY GUANDE</v>
          </cell>
          <cell r="C72">
            <v>7000</v>
          </cell>
          <cell r="D72"/>
          <cell r="E72"/>
          <cell r="F72"/>
          <cell r="M72"/>
          <cell r="N72"/>
          <cell r="T72"/>
          <cell r="U72"/>
          <cell r="V72"/>
          <cell r="AC72"/>
          <cell r="AD72"/>
          <cell r="AE72"/>
          <cell r="AF72"/>
          <cell r="AG72"/>
          <cell r="AH72"/>
          <cell r="AI72"/>
          <cell r="AJ72"/>
          <cell r="AL72"/>
          <cell r="AM72"/>
          <cell r="AN72"/>
          <cell r="AO72"/>
        </row>
        <row r="73">
          <cell r="A73" t="str">
            <v>TOTAL</v>
          </cell>
          <cell r="C73">
            <v>7000</v>
          </cell>
          <cell r="D73">
            <v>0</v>
          </cell>
          <cell r="E73">
            <v>0</v>
          </cell>
          <cell r="F73">
            <v>0</v>
          </cell>
          <cell r="M73">
            <v>0</v>
          </cell>
          <cell r="N73">
            <v>0</v>
          </cell>
          <cell r="T73">
            <v>0</v>
          </cell>
          <cell r="U73">
            <v>0</v>
          </cell>
          <cell r="V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AC74"/>
          <cell r="AD74"/>
          <cell r="AL74"/>
          <cell r="AN74" t="str">
            <v>allowance</v>
          </cell>
          <cell r="AO74"/>
        </row>
        <row r="75">
          <cell r="A75" t="str">
            <v>QUEENSTOWN HEIGHTS 2</v>
          </cell>
          <cell r="AC75"/>
          <cell r="AD75"/>
          <cell r="AL75"/>
          <cell r="AN75" t="str">
            <v>total</v>
          </cell>
          <cell r="AO75">
            <v>0</v>
          </cell>
        </row>
        <row r="76">
          <cell r="A76" t="str">
            <v>NAME</v>
          </cell>
          <cell r="C76" t="str">
            <v>GROSS PAY</v>
          </cell>
          <cell r="D76" t="str">
            <v>Basic Pay Adjustment</v>
          </cell>
          <cell r="E76" t="str">
            <v>Hol. Pay 30%</v>
          </cell>
          <cell r="F76" t="str">
            <v>OT Pay</v>
          </cell>
          <cell r="M76" t="str">
            <v>SSS Personal Loan</v>
          </cell>
          <cell r="N76" t="str">
            <v>SSS Calamity Loan</v>
          </cell>
          <cell r="T76" t="str">
            <v>HDMF Personal Loan</v>
          </cell>
          <cell r="U76" t="str">
            <v>HDMF Calamity Loan</v>
          </cell>
          <cell r="V76" t="str">
            <v>HDMF Calamity Loan</v>
          </cell>
          <cell r="AC76" t="str">
            <v>TAX REFUND</v>
          </cell>
          <cell r="AD76" t="str">
            <v>COMPANY PERSONAL LOAN</v>
          </cell>
          <cell r="AE76" t="str">
            <v>CONSTRUCTION MATERIALS LOAN FROM DCLSI</v>
          </cell>
          <cell r="AF76" t="str">
            <v>HOUSING LOAN THRU HFC</v>
          </cell>
          <cell r="AG76" t="str">
            <v>HOUSING LOAN NLDC/DRDC/DCLSI/LCSDC</v>
          </cell>
          <cell r="AH76" t="str">
            <v>ADD BACK COMPANY LOAN</v>
          </cell>
          <cell r="AI76" t="str">
            <v>ADD BACK SSS/PAG IBIG LOAN</v>
          </cell>
          <cell r="AJ76" t="str">
            <v>OTHER ADJUSTMENTS</v>
          </cell>
          <cell r="AL76" t="str">
            <v>Allowances</v>
          </cell>
          <cell r="AM76"/>
          <cell r="AN76"/>
          <cell r="AO76"/>
        </row>
        <row r="77">
          <cell r="A77"/>
          <cell r="C77"/>
          <cell r="D77"/>
          <cell r="E77"/>
          <cell r="F77"/>
          <cell r="M77"/>
          <cell r="N77"/>
          <cell r="T77"/>
          <cell r="U77"/>
          <cell r="V77"/>
          <cell r="AC77"/>
          <cell r="AD77"/>
          <cell r="AE77"/>
          <cell r="AF77"/>
          <cell r="AG77"/>
          <cell r="AH77"/>
          <cell r="AI77"/>
          <cell r="AJ77"/>
          <cell r="AL77" t="str">
            <v>Daily</v>
          </cell>
          <cell r="AM77" t="str">
            <v>Meal</v>
          </cell>
          <cell r="AN77" t="str">
            <v>Hol.Pay/RDOT</v>
          </cell>
          <cell r="AO77" t="str">
            <v>Less: DCLSI Materials</v>
          </cell>
        </row>
        <row r="78">
          <cell r="A78" t="str">
            <v>CORONEJO, FREDDIE BUENO</v>
          </cell>
          <cell r="C78">
            <v>9500</v>
          </cell>
          <cell r="D78"/>
          <cell r="E78"/>
          <cell r="F78">
            <v>2503.88</v>
          </cell>
          <cell r="M78"/>
          <cell r="N78"/>
          <cell r="T78"/>
          <cell r="U78"/>
          <cell r="V78"/>
          <cell r="AC78"/>
          <cell r="AD78">
            <v>1500</v>
          </cell>
          <cell r="AE78"/>
          <cell r="AF78"/>
          <cell r="AG78"/>
          <cell r="AH78"/>
          <cell r="AI78"/>
          <cell r="AJ78"/>
          <cell r="AL78">
            <v>0</v>
          </cell>
          <cell r="AM78"/>
          <cell r="AN78"/>
          <cell r="AO78"/>
        </row>
        <row r="79">
          <cell r="A79" t="str">
            <v>DELA TORRE, CHERRY BAUTISTA</v>
          </cell>
          <cell r="C79">
            <v>13650</v>
          </cell>
          <cell r="D79"/>
          <cell r="E79"/>
          <cell r="F79"/>
          <cell r="M79"/>
          <cell r="N79"/>
          <cell r="T79"/>
          <cell r="U79"/>
          <cell r="V79"/>
          <cell r="AC79"/>
          <cell r="AD79">
            <v>0</v>
          </cell>
          <cell r="AE79"/>
          <cell r="AF79"/>
          <cell r="AG79"/>
          <cell r="AH79"/>
          <cell r="AI79"/>
          <cell r="AJ79"/>
          <cell r="AL79">
            <v>3050</v>
          </cell>
          <cell r="AM79"/>
          <cell r="AN79"/>
          <cell r="AO79"/>
        </row>
        <row r="80">
          <cell r="A80" t="str">
            <v>PARTIBLE, OSCAR AGLIAM</v>
          </cell>
          <cell r="C80">
            <v>6825</v>
          </cell>
          <cell r="D80"/>
          <cell r="E80"/>
          <cell r="F80"/>
          <cell r="M80"/>
          <cell r="N80"/>
          <cell r="T80"/>
          <cell r="U80"/>
          <cell r="V80"/>
          <cell r="AC80"/>
          <cell r="AD80">
            <v>0</v>
          </cell>
          <cell r="AE80"/>
          <cell r="AF80"/>
          <cell r="AG80"/>
          <cell r="AH80"/>
          <cell r="AI80"/>
          <cell r="AJ80"/>
          <cell r="AL80">
            <v>0</v>
          </cell>
          <cell r="AM80"/>
          <cell r="AN80"/>
          <cell r="AO80"/>
        </row>
        <row r="81">
          <cell r="A81" t="str">
            <v>REY, JOEL SERVILLA</v>
          </cell>
          <cell r="C81">
            <v>6825</v>
          </cell>
          <cell r="D81"/>
          <cell r="E81"/>
          <cell r="F81"/>
          <cell r="M81"/>
          <cell r="N81"/>
          <cell r="T81"/>
          <cell r="U81"/>
          <cell r="V81"/>
          <cell r="AC81"/>
          <cell r="AD81">
            <v>1000</v>
          </cell>
          <cell r="AE81"/>
          <cell r="AF81"/>
          <cell r="AG81"/>
          <cell r="AH81"/>
          <cell r="AI81"/>
          <cell r="AJ81"/>
          <cell r="AL81">
            <v>0</v>
          </cell>
          <cell r="AM81"/>
          <cell r="AN81"/>
          <cell r="AO81"/>
        </row>
        <row r="82">
          <cell r="A82" t="str">
            <v>ROSALLOSA, MARJHON PONPON</v>
          </cell>
          <cell r="C82">
            <v>6782</v>
          </cell>
          <cell r="D82"/>
          <cell r="E82"/>
          <cell r="F82"/>
          <cell r="M82"/>
          <cell r="N82"/>
          <cell r="T82"/>
          <cell r="U82"/>
          <cell r="V82"/>
          <cell r="AC82"/>
          <cell r="AD82">
            <v>0</v>
          </cell>
          <cell r="AE82"/>
          <cell r="AF82"/>
          <cell r="AG82"/>
          <cell r="AH82"/>
          <cell r="AI82"/>
          <cell r="AJ82"/>
          <cell r="AL82">
            <v>0</v>
          </cell>
          <cell r="AM82"/>
          <cell r="AN82"/>
          <cell r="AO82"/>
        </row>
        <row r="83">
          <cell r="A83" t="str">
            <v>TOTAL</v>
          </cell>
          <cell r="C83">
            <v>43582</v>
          </cell>
          <cell r="D83">
            <v>0</v>
          </cell>
          <cell r="E83">
            <v>0</v>
          </cell>
          <cell r="F83">
            <v>2503.88</v>
          </cell>
          <cell r="M83">
            <v>0</v>
          </cell>
          <cell r="N83">
            <v>0</v>
          </cell>
          <cell r="T83">
            <v>0</v>
          </cell>
          <cell r="U83">
            <v>0</v>
          </cell>
          <cell r="V83">
            <v>0</v>
          </cell>
          <cell r="AC83">
            <v>0</v>
          </cell>
          <cell r="AD83">
            <v>2500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L83">
            <v>3050</v>
          </cell>
          <cell r="AM83">
            <v>0</v>
          </cell>
          <cell r="AN83">
            <v>0</v>
          </cell>
          <cell r="AO83">
            <v>0</v>
          </cell>
        </row>
        <row r="84">
          <cell r="AC84"/>
          <cell r="AD84"/>
          <cell r="AL84"/>
          <cell r="AN84"/>
          <cell r="AO84"/>
        </row>
        <row r="85">
          <cell r="AC85"/>
          <cell r="AD85"/>
          <cell r="AL85"/>
          <cell r="AN85"/>
          <cell r="AO85"/>
        </row>
        <row r="86">
          <cell r="A86" t="str">
            <v>GRAND TOTAL</v>
          </cell>
          <cell r="C86">
            <v>780255</v>
          </cell>
          <cell r="D86">
            <v>16.77</v>
          </cell>
          <cell r="E86">
            <v>0</v>
          </cell>
          <cell r="F86">
            <v>13139.54</v>
          </cell>
          <cell r="M86">
            <v>34470.589999999997</v>
          </cell>
          <cell r="N86">
            <v>0</v>
          </cell>
          <cell r="T86">
            <v>27719.299999999996</v>
          </cell>
          <cell r="U86">
            <v>0</v>
          </cell>
          <cell r="V86">
            <v>0</v>
          </cell>
          <cell r="AC86">
            <v>0</v>
          </cell>
          <cell r="AD86">
            <v>13800</v>
          </cell>
          <cell r="AE86">
            <v>0</v>
          </cell>
          <cell r="AF86">
            <v>10000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L86">
            <v>38551.89</v>
          </cell>
          <cell r="AM86">
            <v>3000</v>
          </cell>
          <cell r="AN86">
            <v>0</v>
          </cell>
          <cell r="AO86">
            <v>1000</v>
          </cell>
        </row>
        <row r="87">
          <cell r="N87"/>
          <cell r="T87"/>
          <cell r="U87"/>
          <cell r="V87"/>
          <cell r="AL87"/>
          <cell r="AM87"/>
          <cell r="AN87"/>
          <cell r="AO87"/>
        </row>
        <row r="88">
          <cell r="AC88"/>
          <cell r="AD88"/>
          <cell r="AL88"/>
          <cell r="AM88"/>
          <cell r="AN88"/>
        </row>
        <row r="89">
          <cell r="AC89"/>
          <cell r="AD89"/>
          <cell r="AL89"/>
          <cell r="AN89" t="str">
            <v>1st cut-off</v>
          </cell>
          <cell r="AO89"/>
        </row>
        <row r="90">
          <cell r="AC90"/>
          <cell r="AD90"/>
          <cell r="AL90"/>
          <cell r="AN90" t="str">
            <v>1st cut-off</v>
          </cell>
          <cell r="AO90"/>
        </row>
        <row r="91">
          <cell r="AC91"/>
          <cell r="AD91"/>
          <cell r="AL91"/>
          <cell r="AN91" t="str">
            <v>allowance</v>
          </cell>
          <cell r="AO91"/>
        </row>
        <row r="92">
          <cell r="AC92"/>
          <cell r="AD92"/>
          <cell r="AL92"/>
          <cell r="AN92" t="str">
            <v>total</v>
          </cell>
          <cell r="AO92">
            <v>0</v>
          </cell>
        </row>
        <row r="93">
          <cell r="AC93"/>
          <cell r="AD93"/>
          <cell r="AL93"/>
          <cell r="AN93"/>
          <cell r="AO93"/>
        </row>
        <row r="94">
          <cell r="AC94"/>
          <cell r="AD94"/>
          <cell r="AL94"/>
          <cell r="AN94" t="str">
            <v>2nd cut-off</v>
          </cell>
          <cell r="AO94"/>
        </row>
        <row r="95">
          <cell r="AD95"/>
          <cell r="AL95"/>
          <cell r="AN95" t="str">
            <v>2nd cut-off</v>
          </cell>
          <cell r="AO95"/>
        </row>
        <row r="96">
          <cell r="AC96"/>
          <cell r="AD96"/>
          <cell r="AL96"/>
          <cell r="AN96" t="str">
            <v>allowance</v>
          </cell>
          <cell r="AO96"/>
        </row>
        <row r="97">
          <cell r="AC97"/>
          <cell r="AD97"/>
          <cell r="AL97"/>
          <cell r="AN97" t="str">
            <v>total</v>
          </cell>
          <cell r="AO97">
            <v>0</v>
          </cell>
        </row>
        <row r="98">
          <cell r="AC98"/>
          <cell r="AD98"/>
          <cell r="AL98"/>
          <cell r="AN98"/>
          <cell r="AO98"/>
        </row>
        <row r="99">
          <cell r="AC99"/>
          <cell r="AD99"/>
          <cell r="AL99"/>
          <cell r="AN99" t="str">
            <v>NET</v>
          </cell>
          <cell r="AO99">
            <v>0</v>
          </cell>
        </row>
        <row r="100">
          <cell r="AC100"/>
          <cell r="AD100"/>
          <cell r="AL100"/>
          <cell r="AN100"/>
          <cell r="AO100">
            <v>0</v>
          </cell>
        </row>
        <row r="101">
          <cell r="AC101"/>
          <cell r="AD101"/>
          <cell r="AL101" t="str">
            <v xml:space="preserve"> </v>
          </cell>
          <cell r="AN101" t="str">
            <v xml:space="preserve"> </v>
          </cell>
          <cell r="AO101"/>
        </row>
        <row r="102">
          <cell r="AC102"/>
          <cell r="AD102"/>
          <cell r="AL102" t="str">
            <v xml:space="preserve"> </v>
          </cell>
          <cell r="AN102"/>
          <cell r="AO102">
            <v>0</v>
          </cell>
        </row>
        <row r="103">
          <cell r="AN103"/>
        </row>
        <row r="105">
          <cell r="AL105"/>
          <cell r="AM105"/>
          <cell r="AN105"/>
          <cell r="AO105"/>
        </row>
        <row r="106">
          <cell r="AM106"/>
          <cell r="AN106"/>
          <cell r="AO106"/>
        </row>
        <row r="107">
          <cell r="AM107"/>
          <cell r="AN107"/>
          <cell r="AO107"/>
        </row>
      </sheetData>
      <sheetData sheetId="2">
        <row r="1">
          <cell r="A1" t="str">
            <v>DURAVILLE REALTY AND DEVELOPMENT CORPORATION</v>
          </cell>
        </row>
        <row r="2">
          <cell r="A2" t="str">
            <v>MONTHLY PAYROLL DATA</v>
          </cell>
        </row>
        <row r="3">
          <cell r="A3" t="str">
            <v>SECOND CUT-OFF</v>
          </cell>
        </row>
        <row r="4">
          <cell r="A4" t="str">
            <v>NAME</v>
          </cell>
          <cell r="C4" t="str">
            <v>GROSS PAY</v>
          </cell>
          <cell r="D4" t="str">
            <v>Basic Pay Adjustment</v>
          </cell>
          <cell r="E4" t="str">
            <v>Hol. Pay 30%</v>
          </cell>
          <cell r="F4" t="str">
            <v>OT Pay</v>
          </cell>
          <cell r="M4" t="str">
            <v>SSS Personal Loan</v>
          </cell>
          <cell r="N4" t="str">
            <v>SSS Calamity Loan</v>
          </cell>
          <cell r="T4" t="str">
            <v>HDMF Personal Loan</v>
          </cell>
          <cell r="U4" t="str">
            <v>HDMF Calamity Loan</v>
          </cell>
          <cell r="V4" t="str">
            <v>HDMF Calamity Loan</v>
          </cell>
          <cell r="AC4" t="str">
            <v>TAX REFUND</v>
          </cell>
          <cell r="AD4" t="str">
            <v>COMPANY PERSONAL LOAN</v>
          </cell>
          <cell r="AE4" t="str">
            <v>CONSTRUCTION MATERIALS LOAN FROM DCLSI</v>
          </cell>
          <cell r="AF4" t="str">
            <v>HOUSING LOAN THRU HFC</v>
          </cell>
          <cell r="AG4" t="str">
            <v>HOUSING LOAN NLDC/DRDC/DCLSI/LCSDC</v>
          </cell>
          <cell r="AH4" t="str">
            <v>ADD BACK COMPANY LOAN</v>
          </cell>
          <cell r="AI4" t="str">
            <v>ADD BACK SSS/PAG IBIG LOAN</v>
          </cell>
          <cell r="AJ4" t="str">
            <v>OTHER ADJUSTMENTS</v>
          </cell>
          <cell r="AL4" t="str">
            <v>Allowances</v>
          </cell>
          <cell r="AM4"/>
          <cell r="AN4"/>
          <cell r="AO4"/>
        </row>
        <row r="5">
          <cell r="A5"/>
          <cell r="C5"/>
          <cell r="D5"/>
          <cell r="E5"/>
          <cell r="F5"/>
          <cell r="M5"/>
          <cell r="N5"/>
          <cell r="T5"/>
          <cell r="U5"/>
          <cell r="V5"/>
          <cell r="AC5"/>
          <cell r="AD5"/>
          <cell r="AE5"/>
          <cell r="AF5"/>
          <cell r="AG5"/>
          <cell r="AH5"/>
          <cell r="AI5"/>
          <cell r="AJ5"/>
          <cell r="AL5" t="str">
            <v>Daily</v>
          </cell>
          <cell r="AM5" t="str">
            <v>Meal</v>
          </cell>
          <cell r="AN5" t="str">
            <v>Hol.Pay/RDOT</v>
          </cell>
          <cell r="AO5" t="str">
            <v>Developmental</v>
          </cell>
        </row>
        <row r="6">
          <cell r="A6" t="str">
            <v>ABRIAM, AGNES BURGOS</v>
          </cell>
          <cell r="C6">
            <v>20134.25</v>
          </cell>
          <cell r="D6"/>
          <cell r="E6"/>
          <cell r="F6"/>
          <cell r="M6"/>
          <cell r="N6"/>
          <cell r="T6"/>
          <cell r="U6"/>
          <cell r="V6"/>
          <cell r="AC6"/>
          <cell r="AD6"/>
          <cell r="AE6"/>
          <cell r="AF6"/>
          <cell r="AG6"/>
          <cell r="AH6"/>
          <cell r="AI6"/>
          <cell r="AJ6"/>
          <cell r="AL6">
            <v>6200</v>
          </cell>
          <cell r="AM6"/>
          <cell r="AN6"/>
          <cell r="AO6"/>
        </row>
        <row r="7">
          <cell r="A7" t="str">
            <v>ASUNCION, SHERILYN DE GUZMAN</v>
          </cell>
          <cell r="C7">
            <v>8606.75</v>
          </cell>
          <cell r="D7"/>
          <cell r="E7"/>
          <cell r="F7"/>
          <cell r="M7"/>
          <cell r="N7"/>
          <cell r="T7"/>
          <cell r="U7"/>
          <cell r="V7"/>
          <cell r="AC7"/>
          <cell r="AD7"/>
          <cell r="AE7"/>
          <cell r="AF7"/>
          <cell r="AG7"/>
          <cell r="AH7"/>
          <cell r="AI7"/>
          <cell r="AJ7"/>
          <cell r="AL7"/>
          <cell r="AM7"/>
          <cell r="AN7"/>
          <cell r="AO7"/>
        </row>
        <row r="8">
          <cell r="A8" t="str">
            <v>BALDERAS, APRIL CLARISSE ALLEQUIR</v>
          </cell>
          <cell r="C8">
            <v>7497.49</v>
          </cell>
          <cell r="D8"/>
          <cell r="E8"/>
          <cell r="F8"/>
          <cell r="M8"/>
          <cell r="N8"/>
          <cell r="T8"/>
          <cell r="U8"/>
          <cell r="V8"/>
          <cell r="AC8"/>
          <cell r="AD8"/>
          <cell r="AE8"/>
          <cell r="AF8"/>
          <cell r="AG8"/>
          <cell r="AH8"/>
          <cell r="AI8"/>
          <cell r="AJ8"/>
          <cell r="AL8"/>
          <cell r="AM8"/>
          <cell r="AN8"/>
          <cell r="AO8"/>
        </row>
        <row r="9">
          <cell r="A9" t="str">
            <v>BOLANTE, IVAN MENDOZA</v>
          </cell>
          <cell r="C9">
            <v>10904.54</v>
          </cell>
          <cell r="D9"/>
          <cell r="E9"/>
          <cell r="F9"/>
          <cell r="M9"/>
          <cell r="N9"/>
          <cell r="T9"/>
          <cell r="U9"/>
          <cell r="V9"/>
          <cell r="AC9"/>
          <cell r="AD9"/>
          <cell r="AE9"/>
          <cell r="AF9"/>
          <cell r="AG9"/>
          <cell r="AH9"/>
          <cell r="AI9"/>
          <cell r="AJ9"/>
          <cell r="AL9"/>
          <cell r="AM9"/>
          <cell r="AN9"/>
          <cell r="AO9"/>
        </row>
        <row r="10">
          <cell r="A10" t="str">
            <v>BALOLOY, SARAH HIZO</v>
          </cell>
          <cell r="C10">
            <v>9583.75</v>
          </cell>
          <cell r="D10"/>
          <cell r="E10"/>
          <cell r="F10"/>
          <cell r="M10"/>
          <cell r="N10"/>
          <cell r="T10"/>
          <cell r="U10"/>
          <cell r="V10"/>
          <cell r="AC10"/>
          <cell r="AD10"/>
          <cell r="AE10"/>
          <cell r="AF10"/>
          <cell r="AG10"/>
          <cell r="AH10"/>
          <cell r="AI10">
            <v>151.87</v>
          </cell>
          <cell r="AJ10"/>
          <cell r="AL10"/>
          <cell r="AM10"/>
          <cell r="AN10"/>
          <cell r="AO10"/>
        </row>
        <row r="11">
          <cell r="A11" t="str">
            <v>BONGAT, JEFFERSON SY</v>
          </cell>
          <cell r="C11">
            <v>115000</v>
          </cell>
          <cell r="D11"/>
          <cell r="E11"/>
          <cell r="F11"/>
          <cell r="M11"/>
          <cell r="N11"/>
          <cell r="T11"/>
          <cell r="U11"/>
          <cell r="V11"/>
          <cell r="AC11"/>
          <cell r="AD11"/>
          <cell r="AE11"/>
          <cell r="AF11"/>
          <cell r="AG11"/>
          <cell r="AH11"/>
          <cell r="AI11"/>
          <cell r="AJ11"/>
          <cell r="AL11"/>
          <cell r="AM11"/>
          <cell r="AN11"/>
          <cell r="AO11"/>
        </row>
        <row r="12">
          <cell r="A12" t="str">
            <v>BORJA, MA. ELIZA DELIS</v>
          </cell>
          <cell r="C12"/>
          <cell r="D12"/>
          <cell r="E12"/>
          <cell r="F12"/>
          <cell r="M12"/>
          <cell r="N12"/>
          <cell r="T12"/>
          <cell r="U12"/>
          <cell r="V12"/>
          <cell r="AC12"/>
          <cell r="AD12"/>
          <cell r="AE12"/>
          <cell r="AF12"/>
          <cell r="AG12"/>
          <cell r="AH12"/>
          <cell r="AI12"/>
          <cell r="AJ12"/>
          <cell r="AL12"/>
          <cell r="AM12"/>
          <cell r="AN12"/>
          <cell r="AO12"/>
        </row>
        <row r="13">
          <cell r="A13" t="str">
            <v>CAPARAS, CHARLES VICTOR EDQUILA</v>
          </cell>
          <cell r="C13">
            <v>4679.88</v>
          </cell>
          <cell r="D13"/>
          <cell r="E13"/>
          <cell r="F13"/>
          <cell r="M13"/>
          <cell r="N13"/>
          <cell r="T13"/>
          <cell r="U13"/>
          <cell r="V13"/>
          <cell r="AC13"/>
          <cell r="AD13"/>
          <cell r="AE13"/>
          <cell r="AF13"/>
          <cell r="AG13"/>
          <cell r="AH13"/>
          <cell r="AI13"/>
          <cell r="AJ13"/>
          <cell r="AL13"/>
          <cell r="AM13"/>
          <cell r="AN13"/>
          <cell r="AO13"/>
        </row>
        <row r="14">
          <cell r="A14" t="str">
            <v>CAPILLAN, MURIEL TUANQUIN</v>
          </cell>
          <cell r="C14">
            <v>9875</v>
          </cell>
          <cell r="D14"/>
          <cell r="E14"/>
          <cell r="F14"/>
          <cell r="M14"/>
          <cell r="N14"/>
          <cell r="T14"/>
          <cell r="U14"/>
          <cell r="V14"/>
          <cell r="AC14"/>
          <cell r="AD14"/>
          <cell r="AE14"/>
          <cell r="AF14"/>
          <cell r="AG14"/>
          <cell r="AH14"/>
          <cell r="AI14"/>
          <cell r="AJ14"/>
          <cell r="AL14">
            <v>3100</v>
          </cell>
          <cell r="AM14"/>
          <cell r="AN14"/>
          <cell r="AO14"/>
        </row>
        <row r="15">
          <cell r="A15" t="str">
            <v>COLUMNA, ALMA ZAPATA</v>
          </cell>
          <cell r="C15">
            <v>7787.08</v>
          </cell>
          <cell r="D15"/>
          <cell r="E15"/>
          <cell r="F15"/>
          <cell r="M15"/>
          <cell r="N15"/>
          <cell r="T15"/>
          <cell r="U15"/>
          <cell r="V15"/>
          <cell r="AC15"/>
          <cell r="AD15">
            <v>1000</v>
          </cell>
          <cell r="AE15"/>
          <cell r="AF15"/>
          <cell r="AG15"/>
          <cell r="AH15"/>
          <cell r="AI15"/>
          <cell r="AJ15"/>
          <cell r="AL15"/>
          <cell r="AM15"/>
          <cell r="AN15"/>
          <cell r="AO15"/>
        </row>
        <row r="16">
          <cell r="A16" t="str">
            <v>CUARTEROS, ROCHELLE SARAH MERILLES</v>
          </cell>
          <cell r="C16">
            <v>13263.19</v>
          </cell>
          <cell r="D16"/>
          <cell r="E16"/>
          <cell r="F16"/>
          <cell r="M16">
            <v>1845.8</v>
          </cell>
          <cell r="N16"/>
          <cell r="T16"/>
          <cell r="U16"/>
          <cell r="V16"/>
          <cell r="AC16"/>
          <cell r="AD16"/>
          <cell r="AE16"/>
          <cell r="AF16"/>
          <cell r="AG16"/>
          <cell r="AH16"/>
          <cell r="AI16"/>
          <cell r="AJ16"/>
          <cell r="AL16"/>
          <cell r="AM16"/>
          <cell r="AN16"/>
          <cell r="AO16"/>
        </row>
        <row r="17">
          <cell r="A17" t="str">
            <v>DE JOSE, GLEDA GICANGAO</v>
          </cell>
          <cell r="C17">
            <v>8870.93</v>
          </cell>
          <cell r="D17"/>
          <cell r="E17"/>
          <cell r="F17">
            <v>1097.8399999999999</v>
          </cell>
          <cell r="M17"/>
          <cell r="N17"/>
          <cell r="T17"/>
          <cell r="U17"/>
          <cell r="V17"/>
          <cell r="AC17"/>
          <cell r="AD17">
            <v>2000</v>
          </cell>
          <cell r="AE17"/>
          <cell r="AF17"/>
          <cell r="AG17"/>
          <cell r="AH17"/>
          <cell r="AI17"/>
          <cell r="AJ17"/>
          <cell r="AL17">
            <v>2123.64</v>
          </cell>
          <cell r="AM17"/>
          <cell r="AN17"/>
          <cell r="AO17"/>
        </row>
        <row r="18">
          <cell r="A18" t="str">
            <v>DELOS REYES, ANGELICO ZENON MONTEMAYOR</v>
          </cell>
          <cell r="C18">
            <v>34865.82</v>
          </cell>
          <cell r="D18"/>
          <cell r="E18"/>
          <cell r="F18"/>
          <cell r="M18"/>
          <cell r="N18"/>
          <cell r="T18"/>
          <cell r="U18"/>
          <cell r="V18"/>
          <cell r="AC18"/>
          <cell r="AD18"/>
          <cell r="AE18"/>
          <cell r="AF18">
            <v>8157.16</v>
          </cell>
          <cell r="AG18"/>
          <cell r="AH18"/>
          <cell r="AI18"/>
          <cell r="AJ18"/>
          <cell r="AL18">
            <v>2000</v>
          </cell>
          <cell r="AM18"/>
          <cell r="AN18"/>
          <cell r="AO18"/>
        </row>
        <row r="19">
          <cell r="A19" t="str">
            <v>DIVINA, MICHELLE COBICO</v>
          </cell>
          <cell r="C19">
            <v>7232.94</v>
          </cell>
          <cell r="D19"/>
          <cell r="E19"/>
          <cell r="F19">
            <v>524.02</v>
          </cell>
          <cell r="M19"/>
          <cell r="N19"/>
          <cell r="T19"/>
          <cell r="U19"/>
          <cell r="V19"/>
          <cell r="AC19"/>
          <cell r="AD19"/>
          <cell r="AE19"/>
          <cell r="AF19"/>
          <cell r="AG19"/>
          <cell r="AH19"/>
          <cell r="AI19"/>
          <cell r="AJ19"/>
          <cell r="AL19"/>
          <cell r="AM19"/>
          <cell r="AN19"/>
          <cell r="AO19"/>
        </row>
        <row r="20">
          <cell r="A20" t="str">
            <v>DOMIQUIL, CONSTANCIO NAVARRO</v>
          </cell>
          <cell r="C20">
            <v>9563.7800000000007</v>
          </cell>
          <cell r="D20">
            <v>0</v>
          </cell>
          <cell r="E20"/>
          <cell r="F20"/>
          <cell r="M20"/>
          <cell r="N20"/>
          <cell r="T20"/>
          <cell r="U20"/>
          <cell r="V20"/>
          <cell r="AC20"/>
          <cell r="AD20">
            <v>1000</v>
          </cell>
          <cell r="AE20"/>
          <cell r="AF20"/>
          <cell r="AG20"/>
          <cell r="AH20"/>
          <cell r="AI20"/>
          <cell r="AJ20"/>
          <cell r="AL20"/>
          <cell r="AM20"/>
          <cell r="AN20"/>
          <cell r="AO20"/>
        </row>
        <row r="21">
          <cell r="A21" t="str">
            <v>DUNGQUE, MARIA RAYLEN AGANG</v>
          </cell>
          <cell r="C21">
            <v>8882</v>
          </cell>
          <cell r="D21"/>
          <cell r="E21"/>
          <cell r="F21">
            <v>1649.39</v>
          </cell>
          <cell r="M21"/>
          <cell r="N21"/>
          <cell r="T21"/>
          <cell r="U21"/>
          <cell r="V21"/>
          <cell r="AC21"/>
          <cell r="AD21">
            <v>1000</v>
          </cell>
          <cell r="AE21"/>
          <cell r="AF21"/>
          <cell r="AG21"/>
          <cell r="AH21"/>
          <cell r="AI21"/>
          <cell r="AJ21"/>
          <cell r="AL21"/>
          <cell r="AM21"/>
          <cell r="AN21"/>
          <cell r="AO21"/>
        </row>
        <row r="22">
          <cell r="A22" t="str">
            <v>ESTOESTA, JOSEPH MADULID</v>
          </cell>
          <cell r="C22">
            <v>6924.92</v>
          </cell>
          <cell r="D22"/>
          <cell r="E22"/>
          <cell r="F22"/>
          <cell r="M22"/>
          <cell r="N22"/>
          <cell r="T22"/>
          <cell r="U22"/>
          <cell r="V22"/>
          <cell r="AC22"/>
          <cell r="AD22"/>
          <cell r="AE22"/>
          <cell r="AF22"/>
          <cell r="AG22"/>
          <cell r="AH22"/>
          <cell r="AI22"/>
          <cell r="AJ22"/>
          <cell r="AL22"/>
          <cell r="AM22"/>
          <cell r="AN22"/>
          <cell r="AO22"/>
        </row>
        <row r="23">
          <cell r="A23" t="str">
            <v>FERNANDEZ, MARIBETH ANTIQUINA</v>
          </cell>
          <cell r="C23">
            <v>11950.53</v>
          </cell>
          <cell r="D23"/>
          <cell r="E23"/>
          <cell r="F23">
            <v>1870.54</v>
          </cell>
          <cell r="M23"/>
          <cell r="N23"/>
          <cell r="T23"/>
          <cell r="U23"/>
          <cell r="V23"/>
          <cell r="AC23"/>
          <cell r="AD23"/>
          <cell r="AE23"/>
          <cell r="AF23"/>
          <cell r="AG23"/>
          <cell r="AH23"/>
          <cell r="AI23"/>
          <cell r="AJ23"/>
          <cell r="AL23">
            <v>1900</v>
          </cell>
          <cell r="AM23"/>
          <cell r="AN23"/>
          <cell r="AO23"/>
        </row>
        <row r="24">
          <cell r="A24" t="str">
            <v>FLORESTA, GLEN</v>
          </cell>
          <cell r="C24">
            <v>62500</v>
          </cell>
          <cell r="D24"/>
          <cell r="E24"/>
          <cell r="F24"/>
          <cell r="M24"/>
          <cell r="N24"/>
          <cell r="T24"/>
          <cell r="U24"/>
          <cell r="V24"/>
          <cell r="AC24"/>
          <cell r="AD24"/>
          <cell r="AE24"/>
          <cell r="AF24"/>
          <cell r="AG24"/>
          <cell r="AH24"/>
          <cell r="AI24"/>
          <cell r="AJ24"/>
          <cell r="AL24"/>
          <cell r="AM24"/>
          <cell r="AN24"/>
          <cell r="AO24"/>
        </row>
        <row r="25">
          <cell r="A25" t="str">
            <v>GALLARTE, MYRNA DOMAGSANG</v>
          </cell>
          <cell r="C25">
            <v>6924.92</v>
          </cell>
          <cell r="D25"/>
          <cell r="E25"/>
          <cell r="F25"/>
          <cell r="M25"/>
          <cell r="N25"/>
          <cell r="T25"/>
          <cell r="U25"/>
          <cell r="V25"/>
          <cell r="AC25"/>
          <cell r="AD25"/>
          <cell r="AE25"/>
          <cell r="AF25"/>
          <cell r="AG25"/>
          <cell r="AH25"/>
          <cell r="AI25"/>
          <cell r="AJ25"/>
          <cell r="AL25"/>
          <cell r="AM25"/>
          <cell r="AN25"/>
          <cell r="AO25"/>
        </row>
        <row r="26">
          <cell r="A26" t="str">
            <v>LIM, JENNIFER BONGAT</v>
          </cell>
          <cell r="C26">
            <v>115000</v>
          </cell>
          <cell r="D26"/>
          <cell r="E26"/>
          <cell r="F26"/>
          <cell r="M26"/>
          <cell r="N26"/>
          <cell r="T26"/>
          <cell r="U26"/>
          <cell r="V26"/>
          <cell r="AC26"/>
          <cell r="AD26"/>
          <cell r="AE26"/>
          <cell r="AF26"/>
          <cell r="AG26"/>
          <cell r="AH26"/>
          <cell r="AI26"/>
          <cell r="AJ26"/>
          <cell r="AL26"/>
          <cell r="AM26"/>
          <cell r="AN26"/>
          <cell r="AO26"/>
        </row>
        <row r="27">
          <cell r="A27" t="str">
            <v>LEMON, LYRA NICANOR</v>
          </cell>
          <cell r="C27">
            <v>8846.17</v>
          </cell>
          <cell r="D27"/>
          <cell r="E27"/>
          <cell r="F27">
            <v>1219.1400000000001</v>
          </cell>
          <cell r="M27"/>
          <cell r="N27"/>
          <cell r="T27"/>
          <cell r="U27"/>
          <cell r="V27"/>
          <cell r="AC27"/>
          <cell r="AD27"/>
          <cell r="AE27"/>
          <cell r="AF27"/>
          <cell r="AG27"/>
          <cell r="AH27"/>
          <cell r="AI27"/>
          <cell r="AJ27"/>
          <cell r="AL27"/>
          <cell r="AM27"/>
          <cell r="AN27"/>
          <cell r="AO27"/>
        </row>
        <row r="28">
          <cell r="A28" t="str">
            <v>MAKIRAMDAM, MILYN PANGANIBAN</v>
          </cell>
          <cell r="C28">
            <v>13094.53</v>
          </cell>
          <cell r="D28"/>
          <cell r="E28"/>
          <cell r="F28"/>
          <cell r="M28"/>
          <cell r="N28"/>
          <cell r="T28"/>
          <cell r="U28"/>
          <cell r="V28"/>
          <cell r="AC28"/>
          <cell r="AD28"/>
          <cell r="AE28"/>
          <cell r="AF28"/>
          <cell r="AG28"/>
          <cell r="AH28"/>
          <cell r="AI28"/>
          <cell r="AJ28"/>
          <cell r="AL28">
            <v>2400</v>
          </cell>
          <cell r="AM28"/>
          <cell r="AN28"/>
          <cell r="AO28"/>
        </row>
        <row r="29">
          <cell r="A29" t="str">
            <v>MANAPAT, MYTRICIA LAIZEL FULGUERAS</v>
          </cell>
          <cell r="C29">
            <v>10000</v>
          </cell>
          <cell r="D29"/>
          <cell r="E29"/>
          <cell r="F29">
            <v>1258.03</v>
          </cell>
          <cell r="M29"/>
          <cell r="N29"/>
          <cell r="T29"/>
          <cell r="U29"/>
          <cell r="V29"/>
          <cell r="AC29"/>
          <cell r="AD29"/>
          <cell r="AE29"/>
          <cell r="AF29"/>
          <cell r="AG29"/>
          <cell r="AH29"/>
          <cell r="AI29"/>
          <cell r="AJ29"/>
          <cell r="AL29"/>
          <cell r="AM29"/>
          <cell r="AN29"/>
          <cell r="AO29"/>
        </row>
        <row r="30">
          <cell r="A30" t="str">
            <v xml:space="preserve">MANITAS, SYRA SHIN </v>
          </cell>
          <cell r="C30">
            <v>8771.57</v>
          </cell>
          <cell r="D30">
            <v>728.43</v>
          </cell>
          <cell r="E30"/>
          <cell r="F30">
            <v>682.88</v>
          </cell>
          <cell r="M30"/>
          <cell r="N30"/>
          <cell r="T30"/>
          <cell r="U30"/>
          <cell r="V30"/>
          <cell r="AC30"/>
          <cell r="AD30"/>
          <cell r="AE30"/>
          <cell r="AF30"/>
          <cell r="AG30"/>
          <cell r="AH30"/>
          <cell r="AI30"/>
          <cell r="AJ30"/>
          <cell r="AL30"/>
          <cell r="AM30"/>
          <cell r="AN30"/>
          <cell r="AO30"/>
        </row>
        <row r="31">
          <cell r="A31" t="str">
            <v>MARRAY, ALYSSA JORNACION</v>
          </cell>
          <cell r="C31">
            <v>8640.02</v>
          </cell>
          <cell r="D31"/>
          <cell r="E31"/>
          <cell r="F31"/>
          <cell r="M31"/>
          <cell r="N31"/>
          <cell r="T31"/>
          <cell r="U31"/>
          <cell r="V31"/>
          <cell r="AC31"/>
          <cell r="AD31"/>
          <cell r="AE31"/>
          <cell r="AF31"/>
          <cell r="AG31"/>
          <cell r="AH31"/>
          <cell r="AI31"/>
          <cell r="AJ31"/>
          <cell r="AL31"/>
          <cell r="AM31"/>
          <cell r="AN31"/>
          <cell r="AO31"/>
        </row>
        <row r="32">
          <cell r="A32" t="str">
            <v>MEDALLA, RIZZA ALMOETE</v>
          </cell>
          <cell r="C32">
            <v>11407.35</v>
          </cell>
          <cell r="D32"/>
          <cell r="E32"/>
          <cell r="F32"/>
          <cell r="M32"/>
          <cell r="N32"/>
          <cell r="T32"/>
          <cell r="U32"/>
          <cell r="V32"/>
          <cell r="AC32"/>
          <cell r="AD32"/>
          <cell r="AE32"/>
          <cell r="AF32"/>
          <cell r="AG32"/>
          <cell r="AH32"/>
          <cell r="AI32"/>
          <cell r="AJ32"/>
          <cell r="AL32">
            <v>3150</v>
          </cell>
          <cell r="AM32"/>
          <cell r="AN32"/>
          <cell r="AO32"/>
        </row>
        <row r="33">
          <cell r="A33" t="str">
            <v>MENDEZ, REDEEMER DE LEON</v>
          </cell>
          <cell r="C33">
            <v>21729.89</v>
          </cell>
          <cell r="D33"/>
          <cell r="E33"/>
          <cell r="F33"/>
          <cell r="M33"/>
          <cell r="N33"/>
          <cell r="T33"/>
          <cell r="U33"/>
          <cell r="V33"/>
          <cell r="AC33"/>
          <cell r="AD33">
            <v>2300</v>
          </cell>
          <cell r="AE33"/>
          <cell r="AF33"/>
          <cell r="AG33"/>
          <cell r="AH33"/>
          <cell r="AI33"/>
          <cell r="AJ33"/>
          <cell r="AL33">
            <v>10000</v>
          </cell>
          <cell r="AM33"/>
          <cell r="AN33"/>
          <cell r="AO33"/>
        </row>
        <row r="34">
          <cell r="A34" t="str">
            <v>MOYANO, MARY LAYKA PEDERIO</v>
          </cell>
          <cell r="C34">
            <v>10875</v>
          </cell>
          <cell r="D34"/>
          <cell r="E34"/>
          <cell r="F34">
            <v>521.15</v>
          </cell>
          <cell r="M34"/>
          <cell r="N34"/>
          <cell r="T34"/>
          <cell r="U34"/>
          <cell r="V34"/>
          <cell r="AC34"/>
          <cell r="AD34"/>
          <cell r="AE34"/>
          <cell r="AF34"/>
          <cell r="AG34"/>
          <cell r="AH34"/>
          <cell r="AI34"/>
          <cell r="AJ34"/>
          <cell r="AL34"/>
          <cell r="AM34"/>
          <cell r="AN34"/>
          <cell r="AO34">
            <v>500</v>
          </cell>
        </row>
        <row r="35">
          <cell r="A35" t="str">
            <v>NATIVIDAD, LORA RUTH FRONDA</v>
          </cell>
          <cell r="C35">
            <v>9529.82</v>
          </cell>
          <cell r="D35"/>
          <cell r="E35"/>
          <cell r="F35"/>
          <cell r="M35"/>
          <cell r="N35"/>
          <cell r="T35"/>
          <cell r="U35"/>
          <cell r="V35"/>
          <cell r="AC35"/>
          <cell r="AD35">
            <v>1500</v>
          </cell>
          <cell r="AE35"/>
          <cell r="AF35"/>
          <cell r="AG35"/>
          <cell r="AH35"/>
          <cell r="AI35"/>
          <cell r="AJ35"/>
          <cell r="AL35"/>
          <cell r="AM35"/>
          <cell r="AN35"/>
          <cell r="AO35"/>
        </row>
        <row r="36">
          <cell r="A36" t="str">
            <v>PELAYO, LORENA EDEM</v>
          </cell>
          <cell r="C36"/>
          <cell r="D36"/>
          <cell r="E36"/>
          <cell r="F36"/>
          <cell r="M36"/>
          <cell r="N36"/>
          <cell r="T36"/>
          <cell r="U36"/>
          <cell r="V36"/>
          <cell r="AC36"/>
          <cell r="AD36"/>
          <cell r="AE36"/>
          <cell r="AF36"/>
          <cell r="AG36"/>
          <cell r="AH36"/>
          <cell r="AI36"/>
          <cell r="AJ36"/>
          <cell r="AL36"/>
          <cell r="AM36"/>
          <cell r="AN36"/>
          <cell r="AO36"/>
        </row>
        <row r="37">
          <cell r="A37" t="str">
            <v>SAN LUIS, MARIBEL MANAOG</v>
          </cell>
          <cell r="C37">
            <v>14968.85</v>
          </cell>
          <cell r="D37"/>
          <cell r="E37"/>
          <cell r="F37"/>
          <cell r="M37"/>
          <cell r="N37"/>
          <cell r="T37"/>
          <cell r="U37"/>
          <cell r="V37"/>
          <cell r="AC37"/>
          <cell r="AD37">
            <v>1000</v>
          </cell>
          <cell r="AE37"/>
          <cell r="AF37"/>
          <cell r="AG37"/>
          <cell r="AH37"/>
          <cell r="AI37"/>
          <cell r="AJ37"/>
          <cell r="AL37"/>
          <cell r="AM37"/>
          <cell r="AN37"/>
          <cell r="AO37"/>
        </row>
        <row r="38">
          <cell r="A38" t="str">
            <v>SEBESON, PAULA MAE DUSONG</v>
          </cell>
          <cell r="C38">
            <v>7591.51</v>
          </cell>
          <cell r="D38"/>
          <cell r="E38"/>
          <cell r="F38"/>
          <cell r="M38"/>
          <cell r="N38"/>
          <cell r="T38"/>
          <cell r="U38"/>
          <cell r="V38"/>
          <cell r="AC38"/>
          <cell r="AD38"/>
          <cell r="AE38"/>
          <cell r="AF38"/>
          <cell r="AG38"/>
          <cell r="AH38"/>
          <cell r="AI38"/>
          <cell r="AJ38"/>
          <cell r="AL38"/>
          <cell r="AM38"/>
          <cell r="AN38"/>
          <cell r="AO38"/>
        </row>
        <row r="39">
          <cell r="A39" t="str">
            <v>SIBUG, PATRIZIA LOU GUINTO</v>
          </cell>
          <cell r="C39">
            <v>11451.72</v>
          </cell>
          <cell r="D39"/>
          <cell r="E39"/>
          <cell r="F39"/>
          <cell r="M39"/>
          <cell r="N39"/>
          <cell r="T39"/>
          <cell r="U39"/>
          <cell r="V39"/>
          <cell r="AC39"/>
          <cell r="AD39"/>
          <cell r="AE39"/>
          <cell r="AF39"/>
          <cell r="AG39"/>
          <cell r="AH39"/>
          <cell r="AI39"/>
          <cell r="AJ39"/>
          <cell r="AL39">
            <v>500</v>
          </cell>
          <cell r="AM39"/>
          <cell r="AN39"/>
          <cell r="AO39">
            <v>500</v>
          </cell>
        </row>
        <row r="40">
          <cell r="A40" t="str">
            <v>TABOTABO, MARK STEPHEN PAMINTUAN</v>
          </cell>
          <cell r="C40">
            <v>7207.67</v>
          </cell>
          <cell r="D40">
            <v>1150.1600000000001</v>
          </cell>
          <cell r="E40"/>
          <cell r="F40"/>
          <cell r="M40"/>
          <cell r="N40"/>
          <cell r="T40"/>
          <cell r="U40"/>
          <cell r="V40"/>
          <cell r="AC40"/>
          <cell r="AD40"/>
          <cell r="AE40"/>
          <cell r="AF40"/>
          <cell r="AG40"/>
          <cell r="AH40"/>
          <cell r="AI40"/>
          <cell r="AJ40"/>
          <cell r="AL40"/>
          <cell r="AM40"/>
          <cell r="AN40"/>
          <cell r="AO40"/>
        </row>
        <row r="41">
          <cell r="A41" t="str">
            <v>VISMONTE, MA. CRISTINA BARBECHO</v>
          </cell>
          <cell r="C41">
            <v>12385.88</v>
          </cell>
          <cell r="D41"/>
          <cell r="E41"/>
          <cell r="F41"/>
          <cell r="M41"/>
          <cell r="N41"/>
          <cell r="T41"/>
          <cell r="U41"/>
          <cell r="V41"/>
          <cell r="AC41"/>
          <cell r="AD41">
            <v>1500</v>
          </cell>
          <cell r="AE41"/>
          <cell r="AF41"/>
          <cell r="AG41"/>
          <cell r="AH41"/>
          <cell r="AI41"/>
          <cell r="AJ41"/>
          <cell r="AL41"/>
          <cell r="AM41"/>
          <cell r="AN41"/>
          <cell r="AO41"/>
        </row>
        <row r="42">
          <cell r="A42" t="str">
            <v>YARTE, JEFFREY CECILIO</v>
          </cell>
          <cell r="C42">
            <v>11000.45</v>
          </cell>
          <cell r="D42"/>
          <cell r="E42"/>
          <cell r="F42"/>
          <cell r="M42"/>
          <cell r="N42"/>
          <cell r="T42"/>
          <cell r="U42"/>
          <cell r="V42"/>
          <cell r="AC42"/>
          <cell r="AD42"/>
          <cell r="AE42"/>
          <cell r="AF42"/>
          <cell r="AG42"/>
          <cell r="AH42"/>
          <cell r="AI42"/>
          <cell r="AJ42"/>
          <cell r="AL42"/>
          <cell r="AM42"/>
          <cell r="AN42"/>
          <cell r="AO42"/>
        </row>
        <row r="43">
          <cell r="A43" t="str">
            <v>TOTAL</v>
          </cell>
          <cell r="C43">
            <v>647548.19999999995</v>
          </cell>
          <cell r="D43">
            <v>1878.5900000000001</v>
          </cell>
          <cell r="E43">
            <v>0</v>
          </cell>
          <cell r="F43">
            <v>8822.99</v>
          </cell>
          <cell r="M43">
            <v>1845.8</v>
          </cell>
          <cell r="N43">
            <v>0</v>
          </cell>
          <cell r="T43">
            <v>0</v>
          </cell>
          <cell r="U43">
            <v>0</v>
          </cell>
          <cell r="V43">
            <v>0</v>
          </cell>
          <cell r="AC43">
            <v>0</v>
          </cell>
          <cell r="AD43">
            <v>11300</v>
          </cell>
          <cell r="AE43">
            <v>0</v>
          </cell>
          <cell r="AF43">
            <v>8157.16</v>
          </cell>
          <cell r="AG43">
            <v>0</v>
          </cell>
          <cell r="AH43">
            <v>0</v>
          </cell>
          <cell r="AI43">
            <v>151.87</v>
          </cell>
          <cell r="AJ43">
            <v>0</v>
          </cell>
          <cell r="AL43">
            <v>31373.64</v>
          </cell>
          <cell r="AM43">
            <v>0</v>
          </cell>
          <cell r="AN43">
            <v>0</v>
          </cell>
          <cell r="AO43">
            <v>1000</v>
          </cell>
        </row>
        <row r="44">
          <cell r="C44">
            <v>355048.19999999995</v>
          </cell>
          <cell r="D44">
            <v>1878.5900000000001</v>
          </cell>
          <cell r="E44">
            <v>0</v>
          </cell>
          <cell r="F44">
            <v>8822.99</v>
          </cell>
          <cell r="M44">
            <v>1845.8</v>
          </cell>
          <cell r="N44">
            <v>0</v>
          </cell>
          <cell r="T44">
            <v>0</v>
          </cell>
          <cell r="U44">
            <v>0</v>
          </cell>
          <cell r="V44">
            <v>0</v>
          </cell>
          <cell r="AC44">
            <v>0</v>
          </cell>
          <cell r="AD44">
            <v>11300</v>
          </cell>
          <cell r="AE44">
            <v>0</v>
          </cell>
          <cell r="AF44">
            <v>8157.16</v>
          </cell>
          <cell r="AG44">
            <v>0</v>
          </cell>
          <cell r="AH44">
            <v>0</v>
          </cell>
          <cell r="AI44">
            <v>151.87</v>
          </cell>
          <cell r="AJ44">
            <v>0</v>
          </cell>
          <cell r="AL44">
            <v>31373.64</v>
          </cell>
          <cell r="AM44">
            <v>0</v>
          </cell>
          <cell r="AN44">
            <v>0</v>
          </cell>
          <cell r="AO44">
            <v>1000</v>
          </cell>
        </row>
        <row r="45">
          <cell r="M45"/>
          <cell r="N45"/>
          <cell r="T45"/>
          <cell r="U45"/>
          <cell r="V45"/>
          <cell r="AC45"/>
          <cell r="AD45"/>
          <cell r="AL45"/>
          <cell r="AM45"/>
          <cell r="AN45"/>
          <cell r="AO45"/>
        </row>
        <row r="46">
          <cell r="M46"/>
          <cell r="N46"/>
          <cell r="T46"/>
          <cell r="U46"/>
          <cell r="V46"/>
          <cell r="AC46"/>
          <cell r="AD46"/>
          <cell r="AL46"/>
          <cell r="AM46"/>
          <cell r="AN46"/>
          <cell r="AO46"/>
        </row>
        <row r="47">
          <cell r="A47" t="str">
            <v>ELLISTON PLACE</v>
          </cell>
          <cell r="M47"/>
          <cell r="N47"/>
          <cell r="T47"/>
          <cell r="U47"/>
          <cell r="V47"/>
          <cell r="AC47"/>
          <cell r="AD47"/>
          <cell r="AE47"/>
          <cell r="AF47"/>
          <cell r="AG47"/>
          <cell r="AH47"/>
          <cell r="AI47"/>
          <cell r="AJ47"/>
          <cell r="AL47"/>
          <cell r="AM47"/>
          <cell r="AN47"/>
          <cell r="AO47"/>
        </row>
        <row r="48">
          <cell r="A48" t="str">
            <v>NAME</v>
          </cell>
          <cell r="C48" t="str">
            <v>GROSS PAY</v>
          </cell>
          <cell r="D48" t="str">
            <v>Basic Pay Adjustment</v>
          </cell>
          <cell r="E48" t="str">
            <v>Hol. Pay 30%</v>
          </cell>
          <cell r="F48" t="str">
            <v>OT Pay</v>
          </cell>
          <cell r="M48" t="str">
            <v>SSS Personal Loan</v>
          </cell>
          <cell r="N48" t="str">
            <v>SSS Calamity Loan</v>
          </cell>
          <cell r="T48" t="str">
            <v>HDMF Personal Loan</v>
          </cell>
          <cell r="U48" t="str">
            <v>HDMF Calamity Loan</v>
          </cell>
          <cell r="V48" t="str">
            <v>HDMF Calamity Loan</v>
          </cell>
          <cell r="AC48" t="str">
            <v>TAX REFUND</v>
          </cell>
          <cell r="AD48" t="str">
            <v>COMPANY PERSONAL LOAN</v>
          </cell>
          <cell r="AE48" t="str">
            <v>CONSTRUCTION MATERIALS LOAN FROM DCLSI</v>
          </cell>
          <cell r="AF48" t="str">
            <v>HOUSING LOAN THRU HFC</v>
          </cell>
          <cell r="AG48" t="str">
            <v>HOUSING LOAN NLDC/DRDC/DCLSI/LCSDC</v>
          </cell>
          <cell r="AH48" t="str">
            <v>ADD BACK COMPANY LOAN</v>
          </cell>
          <cell r="AI48" t="str">
            <v>ADD BACK SSS/PAG IBIG LOAN</v>
          </cell>
          <cell r="AJ48" t="str">
            <v>OTHER ADJUSTMENTS</v>
          </cell>
          <cell r="AL48" t="str">
            <v>Allowances</v>
          </cell>
          <cell r="AM48"/>
          <cell r="AN48"/>
          <cell r="AO48"/>
        </row>
        <row r="49">
          <cell r="A49"/>
          <cell r="C49"/>
          <cell r="D49"/>
          <cell r="E49"/>
          <cell r="F49"/>
          <cell r="M49"/>
          <cell r="N49"/>
          <cell r="T49"/>
          <cell r="U49"/>
          <cell r="V49"/>
          <cell r="AC49"/>
          <cell r="AD49"/>
          <cell r="AE49"/>
          <cell r="AF49"/>
          <cell r="AG49"/>
          <cell r="AH49"/>
          <cell r="AI49"/>
          <cell r="AJ49"/>
          <cell r="AL49" t="str">
            <v>Daily</v>
          </cell>
          <cell r="AM49" t="str">
            <v>Meal</v>
          </cell>
          <cell r="AN49" t="str">
            <v>Hol.Pay/RDOT</v>
          </cell>
          <cell r="AO49" t="str">
            <v>Less: DCLSI Materials</v>
          </cell>
        </row>
        <row r="50">
          <cell r="A50" t="str">
            <v>BERNADIT, SERAPIO MAHAYAG</v>
          </cell>
          <cell r="C50">
            <v>9393</v>
          </cell>
          <cell r="D50"/>
          <cell r="E50"/>
          <cell r="F50"/>
          <cell r="M50"/>
          <cell r="N50"/>
          <cell r="T50"/>
          <cell r="U50"/>
          <cell r="V50"/>
          <cell r="AC50"/>
          <cell r="AD50"/>
          <cell r="AE50"/>
          <cell r="AF50"/>
          <cell r="AG50"/>
          <cell r="AH50"/>
          <cell r="AI50"/>
          <cell r="AJ50"/>
          <cell r="AL50"/>
          <cell r="AM50"/>
          <cell r="AN50"/>
          <cell r="AO50"/>
        </row>
        <row r="51">
          <cell r="A51" t="str">
            <v>CELESTINO, JUHNE VILMA ALFORQUE</v>
          </cell>
          <cell r="C51">
            <v>11046.24</v>
          </cell>
          <cell r="D51"/>
          <cell r="E51"/>
          <cell r="F51"/>
          <cell r="M51"/>
          <cell r="N51"/>
          <cell r="T51"/>
          <cell r="U51"/>
          <cell r="V51"/>
          <cell r="AC51"/>
          <cell r="AD51"/>
          <cell r="AE51"/>
          <cell r="AF51"/>
          <cell r="AG51"/>
          <cell r="AH51"/>
          <cell r="AI51"/>
          <cell r="AJ51"/>
          <cell r="AL51"/>
          <cell r="AM51"/>
          <cell r="AN51"/>
          <cell r="AO51"/>
        </row>
        <row r="52">
          <cell r="A52" t="str">
            <v>CORONEJO, JOSEPH BUENO</v>
          </cell>
          <cell r="C52">
            <v>9375</v>
          </cell>
          <cell r="D52"/>
          <cell r="E52"/>
          <cell r="F52"/>
          <cell r="M52"/>
          <cell r="N52"/>
          <cell r="T52"/>
          <cell r="U52"/>
          <cell r="V52"/>
          <cell r="AC52"/>
          <cell r="AD52"/>
          <cell r="AE52"/>
          <cell r="AF52"/>
          <cell r="AG52"/>
          <cell r="AH52"/>
          <cell r="AI52">
            <v>1489.47</v>
          </cell>
          <cell r="AJ52"/>
          <cell r="AL52"/>
          <cell r="AM52"/>
          <cell r="AN52"/>
          <cell r="AO52"/>
        </row>
        <row r="53">
          <cell r="A53" t="str">
            <v>DELOS REYES, JOHN CARLO</v>
          </cell>
          <cell r="C53">
            <v>7000</v>
          </cell>
          <cell r="D53"/>
          <cell r="E53"/>
          <cell r="F53"/>
          <cell r="M53"/>
          <cell r="N53"/>
          <cell r="T53"/>
          <cell r="U53"/>
          <cell r="V53"/>
          <cell r="AC53"/>
          <cell r="AD53"/>
          <cell r="AE53"/>
          <cell r="AF53"/>
          <cell r="AG53"/>
          <cell r="AH53"/>
          <cell r="AI53"/>
          <cell r="AJ53"/>
          <cell r="AL53"/>
          <cell r="AM53"/>
          <cell r="AN53"/>
          <cell r="AO53"/>
        </row>
        <row r="54">
          <cell r="A54" t="str">
            <v>EVANGELISTA, JOSHUA CALINISAN</v>
          </cell>
          <cell r="C54">
            <v>14500</v>
          </cell>
          <cell r="D54"/>
          <cell r="E54"/>
          <cell r="F54"/>
          <cell r="M54"/>
          <cell r="N54"/>
          <cell r="T54"/>
          <cell r="U54"/>
          <cell r="V54"/>
          <cell r="AC54"/>
          <cell r="AD54"/>
          <cell r="AE54"/>
          <cell r="AF54"/>
          <cell r="AG54"/>
          <cell r="AH54"/>
          <cell r="AI54"/>
          <cell r="AJ54"/>
          <cell r="AL54"/>
          <cell r="AM54"/>
          <cell r="AN54"/>
          <cell r="AO54"/>
        </row>
        <row r="55">
          <cell r="A55" t="str">
            <v>HERMO, GRAZELENE ANNE</v>
          </cell>
          <cell r="C55">
            <v>13250</v>
          </cell>
          <cell r="D55"/>
          <cell r="E55"/>
          <cell r="F55"/>
          <cell r="M55"/>
          <cell r="N55"/>
          <cell r="T55"/>
          <cell r="U55"/>
          <cell r="V55"/>
          <cell r="AC55"/>
          <cell r="AD55"/>
          <cell r="AE55"/>
          <cell r="AF55"/>
          <cell r="AG55"/>
          <cell r="AH55"/>
          <cell r="AI55"/>
          <cell r="AJ55"/>
          <cell r="AL55"/>
          <cell r="AM55"/>
          <cell r="AN55"/>
          <cell r="AO55"/>
        </row>
        <row r="56">
          <cell r="A56" t="str">
            <v>REQUISO, MERIAM LICAYAN</v>
          </cell>
          <cell r="C56">
            <v>8033.42</v>
          </cell>
          <cell r="D56"/>
          <cell r="E56"/>
          <cell r="F56"/>
          <cell r="M56"/>
          <cell r="N56"/>
          <cell r="T56"/>
          <cell r="U56"/>
          <cell r="V56"/>
          <cell r="AC56"/>
          <cell r="AD56"/>
          <cell r="AE56"/>
          <cell r="AF56"/>
          <cell r="AG56"/>
          <cell r="AH56"/>
          <cell r="AI56"/>
          <cell r="AJ56"/>
          <cell r="AL56"/>
          <cell r="AM56"/>
          <cell r="AN56"/>
          <cell r="AO56"/>
        </row>
        <row r="57">
          <cell r="A57" t="str">
            <v>SAMBAJON, MA. CRISTINA FAUNI</v>
          </cell>
          <cell r="C57">
            <v>17759.25</v>
          </cell>
          <cell r="D57"/>
          <cell r="E57"/>
          <cell r="F57"/>
          <cell r="M57"/>
          <cell r="N57"/>
          <cell r="T57"/>
          <cell r="U57"/>
          <cell r="V57"/>
          <cell r="AC57"/>
          <cell r="AD57"/>
          <cell r="AE57"/>
          <cell r="AF57"/>
          <cell r="AG57"/>
          <cell r="AH57"/>
          <cell r="AI57"/>
          <cell r="AJ57"/>
          <cell r="AL57">
            <v>7200</v>
          </cell>
          <cell r="AM57"/>
          <cell r="AN57"/>
          <cell r="AO57"/>
        </row>
        <row r="58">
          <cell r="A58" t="str">
            <v>SILONG, JIRALP VALDEZ</v>
          </cell>
          <cell r="C58"/>
          <cell r="D58"/>
          <cell r="E58"/>
          <cell r="F58"/>
          <cell r="M58"/>
          <cell r="N58"/>
          <cell r="T58"/>
          <cell r="U58"/>
          <cell r="V58"/>
          <cell r="AC58"/>
          <cell r="AD58"/>
          <cell r="AE58"/>
          <cell r="AF58"/>
          <cell r="AG58"/>
          <cell r="AH58"/>
          <cell r="AI58"/>
          <cell r="AJ58"/>
          <cell r="AL58"/>
          <cell r="AM58"/>
          <cell r="AN58"/>
          <cell r="AO58"/>
        </row>
        <row r="59">
          <cell r="A59" t="str">
            <v>ARIANNE MAE BALMES BROWN</v>
          </cell>
          <cell r="C59"/>
          <cell r="D59"/>
          <cell r="E59"/>
          <cell r="F59"/>
          <cell r="M59"/>
          <cell r="N59"/>
          <cell r="T59"/>
          <cell r="U59"/>
          <cell r="V59"/>
          <cell r="AC59"/>
          <cell r="AD59"/>
          <cell r="AE59"/>
          <cell r="AF59"/>
          <cell r="AG59"/>
          <cell r="AH59"/>
          <cell r="AI59"/>
          <cell r="AJ59"/>
          <cell r="AL59"/>
          <cell r="AM59"/>
          <cell r="AN59"/>
          <cell r="AO59"/>
        </row>
        <row r="60">
          <cell r="A60" t="str">
            <v>TOTAL</v>
          </cell>
          <cell r="C60">
            <v>90356.91</v>
          </cell>
          <cell r="D60">
            <v>0</v>
          </cell>
          <cell r="E60">
            <v>0</v>
          </cell>
          <cell r="F60">
            <v>0</v>
          </cell>
          <cell r="M60">
            <v>0</v>
          </cell>
          <cell r="N60">
            <v>0</v>
          </cell>
          <cell r="T60">
            <v>0</v>
          </cell>
          <cell r="U60">
            <v>0</v>
          </cell>
          <cell r="V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1489.47</v>
          </cell>
          <cell r="AJ60">
            <v>0</v>
          </cell>
          <cell r="AL60">
            <v>7200</v>
          </cell>
          <cell r="AM60">
            <v>0</v>
          </cell>
          <cell r="AN60">
            <v>0</v>
          </cell>
          <cell r="AO60">
            <v>0</v>
          </cell>
        </row>
        <row r="61">
          <cell r="C61">
            <v>90356.91</v>
          </cell>
          <cell r="D61">
            <v>0</v>
          </cell>
          <cell r="E61">
            <v>0</v>
          </cell>
          <cell r="F61">
            <v>0</v>
          </cell>
          <cell r="M61">
            <v>0</v>
          </cell>
          <cell r="N61">
            <v>0</v>
          </cell>
          <cell r="T61">
            <v>0</v>
          </cell>
          <cell r="U61">
            <v>0</v>
          </cell>
          <cell r="V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1489.47</v>
          </cell>
          <cell r="AJ61">
            <v>0</v>
          </cell>
          <cell r="AL61">
            <v>7200</v>
          </cell>
          <cell r="AM61">
            <v>0</v>
          </cell>
          <cell r="AN61">
            <v>0</v>
          </cell>
          <cell r="AO61">
            <v>0</v>
          </cell>
        </row>
        <row r="62">
          <cell r="M62"/>
          <cell r="N62"/>
          <cell r="T62"/>
          <cell r="U62"/>
          <cell r="V62"/>
          <cell r="AC62"/>
          <cell r="AD62"/>
          <cell r="AE62"/>
          <cell r="AF62"/>
          <cell r="AG62"/>
          <cell r="AH62"/>
          <cell r="AI62"/>
          <cell r="AJ62"/>
          <cell r="AL62"/>
          <cell r="AM62"/>
          <cell r="AN62"/>
        </row>
        <row r="63">
          <cell r="A63" t="str">
            <v>MARY CRIS COMPLEX</v>
          </cell>
          <cell r="M63"/>
          <cell r="N63"/>
          <cell r="T63"/>
          <cell r="U63"/>
          <cell r="V63"/>
          <cell r="AC63"/>
          <cell r="AD63"/>
          <cell r="AE63"/>
          <cell r="AF63"/>
          <cell r="AG63"/>
          <cell r="AH63"/>
          <cell r="AI63"/>
          <cell r="AJ63"/>
          <cell r="AL63"/>
          <cell r="AM63"/>
          <cell r="AN63"/>
        </row>
        <row r="64">
          <cell r="A64" t="str">
            <v>NAME</v>
          </cell>
          <cell r="C64" t="str">
            <v>GROSS PAY</v>
          </cell>
          <cell r="D64" t="str">
            <v>Basic Pay Adjustment</v>
          </cell>
          <cell r="E64" t="str">
            <v>Hol. Pay 30%</v>
          </cell>
          <cell r="F64" t="str">
            <v>OT Pay</v>
          </cell>
          <cell r="M64" t="str">
            <v>SSS Personal Loan</v>
          </cell>
          <cell r="N64" t="str">
            <v>SSS Calamity Loan</v>
          </cell>
          <cell r="T64" t="str">
            <v>HDMF Personal Loan</v>
          </cell>
          <cell r="U64" t="str">
            <v>HDMF Calamity Loan</v>
          </cell>
          <cell r="V64" t="str">
            <v>HDMF Calamity Loan</v>
          </cell>
          <cell r="AC64" t="str">
            <v>TAX REFUND</v>
          </cell>
          <cell r="AD64" t="str">
            <v>COMPANY PERSONAL LOAN</v>
          </cell>
          <cell r="AE64" t="str">
            <v>CONSTRUCTION MATERIALS LOAN FROM DCLSI</v>
          </cell>
          <cell r="AF64" t="str">
            <v>HOUSING LOAN THRU HFC</v>
          </cell>
          <cell r="AG64" t="str">
            <v>HOUSING LOAN NLDC/DRDC/DCLSI/LCSDC</v>
          </cell>
          <cell r="AH64" t="str">
            <v>ADD BACK COMPANY LOAN</v>
          </cell>
          <cell r="AI64" t="str">
            <v>ADD BACK SSS/PAG IBIG LOAN</v>
          </cell>
          <cell r="AJ64" t="str">
            <v>OTHER ADJUSTMENTS</v>
          </cell>
          <cell r="AL64" t="str">
            <v>Allowances</v>
          </cell>
          <cell r="AM64"/>
          <cell r="AN64"/>
          <cell r="AO64"/>
        </row>
        <row r="65">
          <cell r="A65"/>
          <cell r="C65"/>
          <cell r="D65"/>
          <cell r="E65"/>
          <cell r="F65"/>
          <cell r="M65"/>
          <cell r="N65"/>
          <cell r="T65"/>
          <cell r="U65"/>
          <cell r="V65"/>
          <cell r="AC65"/>
          <cell r="AD65"/>
          <cell r="AE65"/>
          <cell r="AF65"/>
          <cell r="AG65"/>
          <cell r="AH65"/>
          <cell r="AI65"/>
          <cell r="AJ65"/>
          <cell r="AL65" t="str">
            <v>Daily</v>
          </cell>
          <cell r="AM65" t="str">
            <v>Meal</v>
          </cell>
          <cell r="AN65" t="str">
            <v>Hol.Pay/RDOT</v>
          </cell>
          <cell r="AO65" t="str">
            <v>Less: DCLSI Materials</v>
          </cell>
        </row>
        <row r="66">
          <cell r="A66" t="str">
            <v>ANGELES, MA. LEOSELLE ARCENO</v>
          </cell>
          <cell r="C66">
            <v>7820.91</v>
          </cell>
          <cell r="D66"/>
          <cell r="E66"/>
          <cell r="F66"/>
          <cell r="M66"/>
          <cell r="N66"/>
          <cell r="T66"/>
          <cell r="U66"/>
          <cell r="V66"/>
          <cell r="AC66"/>
          <cell r="AD66"/>
          <cell r="AE66"/>
          <cell r="AF66"/>
          <cell r="AG66"/>
          <cell r="AH66"/>
          <cell r="AI66"/>
          <cell r="AJ66"/>
          <cell r="AL66"/>
          <cell r="AM66"/>
          <cell r="AN66"/>
          <cell r="AO66"/>
        </row>
        <row r="67">
          <cell r="A67" t="str">
            <v>TOTAL</v>
          </cell>
          <cell r="C67">
            <v>7820.91</v>
          </cell>
          <cell r="D67">
            <v>0</v>
          </cell>
          <cell r="E67">
            <v>0</v>
          </cell>
          <cell r="F67">
            <v>0</v>
          </cell>
          <cell r="M67">
            <v>0</v>
          </cell>
          <cell r="N67">
            <v>0</v>
          </cell>
          <cell r="T67">
            <v>0</v>
          </cell>
          <cell r="U67">
            <v>0</v>
          </cell>
          <cell r="V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</row>
        <row r="68">
          <cell r="M68"/>
          <cell r="N68"/>
          <cell r="T68"/>
          <cell r="U68"/>
          <cell r="V68"/>
          <cell r="AC68"/>
          <cell r="AD68"/>
          <cell r="AE68"/>
          <cell r="AF68"/>
          <cell r="AG68"/>
          <cell r="AH68"/>
          <cell r="AI68"/>
          <cell r="AJ68"/>
          <cell r="AL68"/>
          <cell r="AN68"/>
          <cell r="AO68"/>
        </row>
        <row r="69">
          <cell r="A69" t="str">
            <v>WELLINGTON TANZA RESIDENCES</v>
          </cell>
          <cell r="M69"/>
          <cell r="N69"/>
          <cell r="T69"/>
          <cell r="U69"/>
          <cell r="V69"/>
          <cell r="AC69"/>
          <cell r="AD69"/>
          <cell r="AE69"/>
          <cell r="AF69"/>
          <cell r="AG69"/>
          <cell r="AH69"/>
          <cell r="AI69"/>
          <cell r="AJ69"/>
          <cell r="AL69"/>
          <cell r="AN69"/>
          <cell r="AO69"/>
        </row>
        <row r="70">
          <cell r="A70" t="str">
            <v>NAME</v>
          </cell>
          <cell r="C70" t="str">
            <v>GROSS PAY</v>
          </cell>
          <cell r="D70" t="str">
            <v>Basic Pay Adjustment</v>
          </cell>
          <cell r="E70" t="str">
            <v>Hol. Pay 30%</v>
          </cell>
          <cell r="F70" t="str">
            <v>OT Pay</v>
          </cell>
          <cell r="M70" t="str">
            <v>SSS Personal Loan</v>
          </cell>
          <cell r="N70" t="str">
            <v>SSS Calamity Loan</v>
          </cell>
          <cell r="T70" t="str">
            <v>HDMF Personal Loan</v>
          </cell>
          <cell r="U70" t="str">
            <v>HDMF Calamity Loan</v>
          </cell>
          <cell r="V70" t="str">
            <v>HDMF Calamity Loan</v>
          </cell>
          <cell r="AC70" t="str">
            <v>TAX REFUND</v>
          </cell>
          <cell r="AD70" t="str">
            <v>COMPANY PERSONAL LOAN</v>
          </cell>
          <cell r="AE70" t="str">
            <v>CONSTRUCTION MATERIALS LOAN FROM DCLSI</v>
          </cell>
          <cell r="AF70" t="str">
            <v>HOUSING LOAN THRU HFC</v>
          </cell>
          <cell r="AG70" t="str">
            <v>HOUSING LOAN NLDC/DRDC/DCLSI/LCSDC</v>
          </cell>
          <cell r="AH70" t="str">
            <v>ADD BACK COMPANY LOAN</v>
          </cell>
          <cell r="AI70" t="str">
            <v>ADD BACK SSS/PAG IBIG LOAN</v>
          </cell>
          <cell r="AJ70" t="str">
            <v>OTHER ADJUSTMENTS</v>
          </cell>
          <cell r="AL70" t="str">
            <v>Allowances</v>
          </cell>
          <cell r="AM70"/>
          <cell r="AN70"/>
          <cell r="AO70"/>
        </row>
        <row r="71">
          <cell r="A71"/>
          <cell r="C71"/>
          <cell r="D71"/>
          <cell r="E71"/>
          <cell r="F71"/>
          <cell r="M71"/>
          <cell r="N71"/>
          <cell r="T71"/>
          <cell r="U71"/>
          <cell r="V71"/>
          <cell r="AC71"/>
          <cell r="AD71"/>
          <cell r="AE71"/>
          <cell r="AF71"/>
          <cell r="AG71"/>
          <cell r="AH71"/>
          <cell r="AI71"/>
          <cell r="AJ71"/>
          <cell r="AL71" t="str">
            <v>Daily</v>
          </cell>
          <cell r="AM71" t="str">
            <v>Meal</v>
          </cell>
          <cell r="AN71" t="str">
            <v>Hol.Pay/RDOT</v>
          </cell>
          <cell r="AO71" t="str">
            <v>Less: DCLSI Materials</v>
          </cell>
        </row>
        <row r="72">
          <cell r="A72" t="str">
            <v>NAYANGGA, RICKY GUANDE</v>
          </cell>
          <cell r="C72">
            <v>7375</v>
          </cell>
          <cell r="D72"/>
          <cell r="E72"/>
          <cell r="F72"/>
          <cell r="M72"/>
          <cell r="N72"/>
          <cell r="T72"/>
          <cell r="U72"/>
          <cell r="V72"/>
          <cell r="AC72"/>
          <cell r="AD72"/>
          <cell r="AE72"/>
          <cell r="AF72"/>
          <cell r="AG72"/>
          <cell r="AH72"/>
          <cell r="AI72"/>
          <cell r="AJ72"/>
          <cell r="AL72"/>
          <cell r="AM72"/>
          <cell r="AN72"/>
          <cell r="AO72"/>
        </row>
        <row r="73">
          <cell r="A73" t="str">
            <v>TOTAL</v>
          </cell>
          <cell r="C73">
            <v>7375</v>
          </cell>
          <cell r="D73">
            <v>0</v>
          </cell>
          <cell r="E73">
            <v>0</v>
          </cell>
          <cell r="F73">
            <v>0</v>
          </cell>
          <cell r="M73">
            <v>0</v>
          </cell>
          <cell r="N73">
            <v>0</v>
          </cell>
          <cell r="T73">
            <v>0</v>
          </cell>
          <cell r="U73">
            <v>0</v>
          </cell>
          <cell r="V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M74"/>
          <cell r="N74"/>
          <cell r="T74"/>
          <cell r="U74"/>
          <cell r="V74"/>
          <cell r="AC74"/>
          <cell r="AD74"/>
          <cell r="AE74"/>
          <cell r="AF74"/>
          <cell r="AG74"/>
          <cell r="AH74"/>
          <cell r="AI74"/>
          <cell r="AJ74"/>
          <cell r="AL74"/>
          <cell r="AN74" t="str">
            <v>allowance</v>
          </cell>
          <cell r="AO74"/>
        </row>
        <row r="75">
          <cell r="A75" t="str">
            <v>QUEENSTOWN HEIGHTS 2</v>
          </cell>
          <cell r="M75"/>
          <cell r="N75"/>
          <cell r="T75"/>
          <cell r="U75"/>
          <cell r="V75"/>
          <cell r="AC75"/>
          <cell r="AD75"/>
          <cell r="AE75"/>
          <cell r="AF75"/>
          <cell r="AG75"/>
          <cell r="AH75"/>
          <cell r="AI75"/>
          <cell r="AJ75"/>
          <cell r="AL75"/>
          <cell r="AN75" t="str">
            <v>total</v>
          </cell>
          <cell r="AO75">
            <v>0</v>
          </cell>
        </row>
        <row r="76">
          <cell r="A76" t="str">
            <v>NAME</v>
          </cell>
          <cell r="C76" t="str">
            <v>GROSS PAY</v>
          </cell>
          <cell r="D76" t="str">
            <v>Basic Pay Adjustment</v>
          </cell>
          <cell r="E76" t="str">
            <v>Hol. Pay 30%</v>
          </cell>
          <cell r="F76" t="str">
            <v>OT Pay</v>
          </cell>
          <cell r="M76" t="str">
            <v>SSS Personal Loan</v>
          </cell>
          <cell r="N76" t="str">
            <v>SSS Calamity Loan</v>
          </cell>
          <cell r="T76" t="str">
            <v>HDMF Personal Loan</v>
          </cell>
          <cell r="U76" t="str">
            <v>HDMF Calamity Loan</v>
          </cell>
          <cell r="V76" t="str">
            <v>HDMF Calamity Loan</v>
          </cell>
          <cell r="AC76" t="str">
            <v>TAX REFUND</v>
          </cell>
          <cell r="AD76" t="str">
            <v>COMPANY PERSONAL LOAN</v>
          </cell>
          <cell r="AE76" t="str">
            <v>CONSTRUCTION MATERIALS LOAN FROM DCLSI</v>
          </cell>
          <cell r="AF76" t="str">
            <v>HOUSING LOAN THRU HFC</v>
          </cell>
          <cell r="AG76" t="str">
            <v>HOUSING LOAN NLDC/DRDC/DCLSI/LCSDC</v>
          </cell>
          <cell r="AH76" t="str">
            <v>ADD BACK COMPANY LOAN</v>
          </cell>
          <cell r="AI76" t="str">
            <v>ADD BACK SSS/PAG IBIG LOAN</v>
          </cell>
          <cell r="AJ76" t="str">
            <v>OTHER ADJUSTMENTS</v>
          </cell>
          <cell r="AL76" t="str">
            <v>Allowances</v>
          </cell>
          <cell r="AM76"/>
          <cell r="AN76"/>
          <cell r="AO76"/>
        </row>
        <row r="77">
          <cell r="A77"/>
          <cell r="C77"/>
          <cell r="D77"/>
          <cell r="E77"/>
          <cell r="F77"/>
          <cell r="M77"/>
          <cell r="N77"/>
          <cell r="T77"/>
          <cell r="U77"/>
          <cell r="V77"/>
          <cell r="AC77"/>
          <cell r="AD77"/>
          <cell r="AE77"/>
          <cell r="AF77"/>
          <cell r="AG77"/>
          <cell r="AH77"/>
          <cell r="AI77"/>
          <cell r="AJ77"/>
          <cell r="AL77" t="str">
            <v>Daily</v>
          </cell>
          <cell r="AM77" t="str">
            <v>Meal</v>
          </cell>
          <cell r="AN77" t="str">
            <v>Hol.Pay/RDOT</v>
          </cell>
          <cell r="AO77" t="str">
            <v>Less: DCLSI Materials</v>
          </cell>
        </row>
        <row r="78">
          <cell r="A78" t="str">
            <v>CORONEJO, FREDDIE BUENO</v>
          </cell>
          <cell r="C78">
            <v>9002.4</v>
          </cell>
          <cell r="D78"/>
          <cell r="E78"/>
          <cell r="F78">
            <v>2803.5</v>
          </cell>
          <cell r="M78"/>
          <cell r="N78"/>
          <cell r="T78"/>
          <cell r="U78"/>
          <cell r="V78"/>
          <cell r="AC78"/>
          <cell r="AD78">
            <v>1000</v>
          </cell>
          <cell r="AE78"/>
          <cell r="AF78"/>
          <cell r="AG78"/>
          <cell r="AH78"/>
          <cell r="AI78"/>
          <cell r="AJ78"/>
          <cell r="AL78"/>
          <cell r="AM78"/>
          <cell r="AN78"/>
          <cell r="AO78"/>
        </row>
        <row r="79">
          <cell r="A79" t="str">
            <v>DELA TORRE, CHERRY BAUTISTA</v>
          </cell>
          <cell r="C79">
            <v>14913.75</v>
          </cell>
          <cell r="D79"/>
          <cell r="E79"/>
          <cell r="F79"/>
          <cell r="M79"/>
          <cell r="N79"/>
          <cell r="T79"/>
          <cell r="U79"/>
          <cell r="V79"/>
          <cell r="AC79"/>
          <cell r="AD79"/>
          <cell r="AE79"/>
          <cell r="AF79"/>
          <cell r="AG79"/>
          <cell r="AH79"/>
          <cell r="AI79"/>
          <cell r="AJ79"/>
          <cell r="AL79">
            <v>3050</v>
          </cell>
          <cell r="AM79"/>
          <cell r="AN79"/>
          <cell r="AO79"/>
        </row>
        <row r="80">
          <cell r="A80" t="str">
            <v>PARTIBLE, OSCAR AGLIAM</v>
          </cell>
          <cell r="C80">
            <v>5255.04</v>
          </cell>
          <cell r="D80"/>
          <cell r="E80"/>
          <cell r="F80"/>
          <cell r="M80"/>
          <cell r="N80"/>
          <cell r="T80"/>
          <cell r="U80"/>
          <cell r="V80"/>
          <cell r="AC80"/>
          <cell r="AD80"/>
          <cell r="AE80"/>
          <cell r="AF80"/>
          <cell r="AG80"/>
          <cell r="AH80"/>
          <cell r="AI80"/>
          <cell r="AJ80"/>
          <cell r="AL80"/>
          <cell r="AM80"/>
          <cell r="AN80"/>
          <cell r="AO80"/>
        </row>
        <row r="81">
          <cell r="A81" t="str">
            <v>REY, JOEL SERVILLA</v>
          </cell>
          <cell r="C81">
            <v>6825</v>
          </cell>
          <cell r="D81"/>
          <cell r="E81"/>
          <cell r="F81"/>
          <cell r="M81"/>
          <cell r="N81"/>
          <cell r="T81"/>
          <cell r="U81"/>
          <cell r="V81"/>
          <cell r="AC81"/>
          <cell r="AD81">
            <v>1000</v>
          </cell>
          <cell r="AE81"/>
          <cell r="AF81"/>
          <cell r="AG81"/>
          <cell r="AH81"/>
          <cell r="AI81"/>
          <cell r="AJ81"/>
          <cell r="AL81"/>
          <cell r="AM81"/>
          <cell r="AN81"/>
          <cell r="AO81"/>
        </row>
        <row r="82">
          <cell r="A82" t="str">
            <v>ROSALLOSA, MARJHON PONPON</v>
          </cell>
          <cell r="C82">
            <v>6782</v>
          </cell>
          <cell r="D82"/>
          <cell r="E82"/>
          <cell r="F82"/>
          <cell r="M82"/>
          <cell r="N82"/>
          <cell r="T82"/>
          <cell r="U82"/>
          <cell r="V82"/>
          <cell r="AC82"/>
          <cell r="AD82"/>
          <cell r="AE82"/>
          <cell r="AF82"/>
          <cell r="AG82"/>
          <cell r="AH82"/>
          <cell r="AI82"/>
          <cell r="AJ82"/>
          <cell r="AL82"/>
          <cell r="AM82"/>
          <cell r="AN82"/>
          <cell r="AO82"/>
        </row>
        <row r="83">
          <cell r="A83" t="str">
            <v>TOTAL</v>
          </cell>
          <cell r="C83">
            <v>42778.19</v>
          </cell>
          <cell r="D83">
            <v>0</v>
          </cell>
          <cell r="E83">
            <v>0</v>
          </cell>
          <cell r="F83">
            <v>2803.5</v>
          </cell>
          <cell r="M83">
            <v>0</v>
          </cell>
          <cell r="N83">
            <v>0</v>
          </cell>
          <cell r="T83">
            <v>0</v>
          </cell>
          <cell r="U83">
            <v>0</v>
          </cell>
          <cell r="V83">
            <v>0</v>
          </cell>
          <cell r="AC83">
            <v>0</v>
          </cell>
          <cell r="AD83">
            <v>2000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L83">
            <v>3050</v>
          </cell>
          <cell r="AM83">
            <v>0</v>
          </cell>
          <cell r="AN83">
            <v>0</v>
          </cell>
          <cell r="AO83">
            <v>0</v>
          </cell>
        </row>
        <row r="84">
          <cell r="M84"/>
          <cell r="N84"/>
          <cell r="T84"/>
          <cell r="U84"/>
          <cell r="V84"/>
          <cell r="AC84"/>
          <cell r="AD84"/>
          <cell r="AE84"/>
          <cell r="AF84"/>
          <cell r="AG84"/>
          <cell r="AH84"/>
          <cell r="AI84"/>
          <cell r="AJ84"/>
          <cell r="AL84"/>
          <cell r="AN84"/>
          <cell r="AO84"/>
        </row>
        <row r="85">
          <cell r="M85"/>
          <cell r="N85"/>
          <cell r="T85"/>
          <cell r="U85"/>
          <cell r="V85"/>
          <cell r="AC85"/>
          <cell r="AD85"/>
          <cell r="AE85"/>
          <cell r="AF85"/>
          <cell r="AG85"/>
          <cell r="AH85"/>
          <cell r="AI85"/>
          <cell r="AJ85"/>
          <cell r="AL85"/>
          <cell r="AN85"/>
          <cell r="AO85"/>
        </row>
        <row r="86">
          <cell r="A86" t="str">
            <v>GRAND TOTAL</v>
          </cell>
          <cell r="C86">
            <v>795879.21</v>
          </cell>
          <cell r="D86">
            <v>1878.5900000000001</v>
          </cell>
          <cell r="E86">
            <v>0</v>
          </cell>
          <cell r="F86">
            <v>11626.49</v>
          </cell>
          <cell r="M86">
            <v>1845.8</v>
          </cell>
          <cell r="N86">
            <v>0</v>
          </cell>
          <cell r="T86">
            <v>0</v>
          </cell>
          <cell r="U86">
            <v>0</v>
          </cell>
          <cell r="V86">
            <v>0</v>
          </cell>
          <cell r="AC86">
            <v>0</v>
          </cell>
          <cell r="AD86">
            <v>13300</v>
          </cell>
          <cell r="AE86">
            <v>0</v>
          </cell>
          <cell r="AF86">
            <v>8157.16</v>
          </cell>
          <cell r="AG86">
            <v>0</v>
          </cell>
          <cell r="AH86">
            <v>0</v>
          </cell>
          <cell r="AI86">
            <v>1641.3400000000001</v>
          </cell>
          <cell r="AJ86">
            <v>0</v>
          </cell>
          <cell r="AL86">
            <v>41623.64</v>
          </cell>
          <cell r="AM86">
            <v>0</v>
          </cell>
          <cell r="AN86">
            <v>0</v>
          </cell>
          <cell r="AO86">
            <v>1000</v>
          </cell>
        </row>
        <row r="87">
          <cell r="N87"/>
          <cell r="T87"/>
          <cell r="U87"/>
          <cell r="V87"/>
          <cell r="AC87"/>
          <cell r="AD87"/>
          <cell r="AL87"/>
          <cell r="AM87"/>
          <cell r="AN87"/>
          <cell r="AO87"/>
        </row>
        <row r="88">
          <cell r="AC88"/>
          <cell r="AD88"/>
          <cell r="AL88"/>
          <cell r="AM88"/>
          <cell r="AN88"/>
        </row>
        <row r="89">
          <cell r="AC89"/>
          <cell r="AD89"/>
          <cell r="AL89"/>
          <cell r="AN89" t="str">
            <v>1st cut-off</v>
          </cell>
          <cell r="AO89"/>
        </row>
        <row r="90">
          <cell r="AC90"/>
          <cell r="AD90"/>
          <cell r="AL90"/>
          <cell r="AN90" t="str">
            <v>1st cut-off</v>
          </cell>
          <cell r="AO90"/>
        </row>
        <row r="91">
          <cell r="AC91"/>
          <cell r="AD91"/>
          <cell r="AL91"/>
          <cell r="AN91" t="str">
            <v>allowance</v>
          </cell>
          <cell r="AO91"/>
        </row>
        <row r="92">
          <cell r="AC92"/>
          <cell r="AD92"/>
          <cell r="AL92"/>
          <cell r="AN92" t="str">
            <v>total</v>
          </cell>
          <cell r="AO92">
            <v>0</v>
          </cell>
        </row>
        <row r="93">
          <cell r="AC93"/>
          <cell r="AD93"/>
          <cell r="AL93"/>
          <cell r="AN93"/>
          <cell r="AO93"/>
        </row>
        <row r="94">
          <cell r="AC94"/>
          <cell r="AD94"/>
          <cell r="AL94"/>
          <cell r="AN94" t="str">
            <v>2nd cut-off</v>
          </cell>
          <cell r="AO94"/>
        </row>
        <row r="95">
          <cell r="AD95"/>
          <cell r="AL95"/>
          <cell r="AN95" t="str">
            <v>2nd cut-off</v>
          </cell>
          <cell r="AO95"/>
        </row>
        <row r="96">
          <cell r="AC96"/>
          <cell r="AD96"/>
          <cell r="AL96"/>
          <cell r="AN96" t="str">
            <v>allowance</v>
          </cell>
          <cell r="AO96"/>
        </row>
        <row r="97">
          <cell r="AC97"/>
          <cell r="AD97"/>
          <cell r="AL97"/>
          <cell r="AN97" t="str">
            <v>total</v>
          </cell>
          <cell r="AO97">
            <v>0</v>
          </cell>
        </row>
        <row r="98">
          <cell r="AC98"/>
          <cell r="AD98"/>
          <cell r="AL98"/>
          <cell r="AN98"/>
          <cell r="AO98"/>
        </row>
        <row r="99">
          <cell r="AC99"/>
          <cell r="AD99"/>
          <cell r="AL99"/>
          <cell r="AN99" t="str">
            <v>NET</v>
          </cell>
          <cell r="AO99">
            <v>0</v>
          </cell>
        </row>
        <row r="100">
          <cell r="AC100"/>
          <cell r="AD100"/>
          <cell r="AL100"/>
          <cell r="AN100"/>
          <cell r="AO100">
            <v>0</v>
          </cell>
        </row>
        <row r="101">
          <cell r="AC101"/>
          <cell r="AD101"/>
          <cell r="AL101" t="str">
            <v xml:space="preserve"> </v>
          </cell>
          <cell r="AN101" t="str">
            <v xml:space="preserve"> </v>
          </cell>
          <cell r="AO101"/>
        </row>
        <row r="102">
          <cell r="AC102"/>
          <cell r="AD102"/>
          <cell r="AL102" t="str">
            <v xml:space="preserve"> </v>
          </cell>
          <cell r="AN102"/>
          <cell r="AO102">
            <v>0</v>
          </cell>
        </row>
        <row r="103">
          <cell r="AN103"/>
        </row>
        <row r="105">
          <cell r="AL105"/>
          <cell r="AM105"/>
          <cell r="AN105"/>
          <cell r="AO105"/>
        </row>
        <row r="106">
          <cell r="AM106"/>
          <cell r="AN106"/>
          <cell r="AO106"/>
        </row>
        <row r="107">
          <cell r="AM107"/>
          <cell r="AN107"/>
          <cell r="AO107"/>
        </row>
      </sheetData>
      <sheetData sheetId="3">
        <row r="4">
          <cell r="F4" t="str">
            <v>Regular SS</v>
          </cell>
          <cell r="G4"/>
          <cell r="I4" t="str">
            <v>EC</v>
          </cell>
          <cell r="J4" t="str">
            <v>WISP</v>
          </cell>
          <cell r="K4"/>
        </row>
        <row r="5">
          <cell r="F5" t="str">
            <v>ER</v>
          </cell>
          <cell r="G5" t="str">
            <v>EE</v>
          </cell>
          <cell r="I5" t="str">
            <v>ECC</v>
          </cell>
          <cell r="J5" t="str">
            <v>ER</v>
          </cell>
          <cell r="K5" t="str">
            <v>EE</v>
          </cell>
        </row>
        <row r="6">
          <cell r="F6">
            <v>380</v>
          </cell>
          <cell r="G6">
            <v>180</v>
          </cell>
          <cell r="I6">
            <v>10</v>
          </cell>
          <cell r="J6">
            <v>0</v>
          </cell>
          <cell r="K6">
            <v>0</v>
          </cell>
          <cell r="P6" t="str">
            <v>0-4249.99</v>
          </cell>
        </row>
        <row r="7">
          <cell r="F7">
            <v>427.5</v>
          </cell>
          <cell r="G7">
            <v>202.5</v>
          </cell>
          <cell r="I7">
            <v>10</v>
          </cell>
          <cell r="J7">
            <v>0</v>
          </cell>
          <cell r="K7">
            <v>0</v>
          </cell>
          <cell r="P7" t="str">
            <v>4250-4749.99</v>
          </cell>
        </row>
        <row r="8">
          <cell r="F8">
            <v>475</v>
          </cell>
          <cell r="G8">
            <v>225</v>
          </cell>
          <cell r="I8">
            <v>10</v>
          </cell>
          <cell r="J8">
            <v>0</v>
          </cell>
          <cell r="K8">
            <v>0</v>
          </cell>
          <cell r="P8" t="str">
            <v>4750-5249.99</v>
          </cell>
        </row>
        <row r="9">
          <cell r="F9">
            <v>522.5</v>
          </cell>
          <cell r="G9">
            <v>247.5</v>
          </cell>
          <cell r="I9">
            <v>10</v>
          </cell>
          <cell r="J9">
            <v>0</v>
          </cell>
          <cell r="K9">
            <v>0</v>
          </cell>
          <cell r="P9" t="str">
            <v>5250-5749.99</v>
          </cell>
        </row>
        <row r="10">
          <cell r="F10">
            <v>570</v>
          </cell>
          <cell r="G10">
            <v>270</v>
          </cell>
          <cell r="I10">
            <v>10</v>
          </cell>
          <cell r="J10">
            <v>0</v>
          </cell>
          <cell r="K10">
            <v>0</v>
          </cell>
          <cell r="P10" t="str">
            <v>5750-6249.99</v>
          </cell>
        </row>
        <row r="11">
          <cell r="F11">
            <v>617.5</v>
          </cell>
          <cell r="G11">
            <v>292.5</v>
          </cell>
          <cell r="I11">
            <v>10</v>
          </cell>
          <cell r="J11">
            <v>0</v>
          </cell>
          <cell r="K11">
            <v>0</v>
          </cell>
          <cell r="P11" t="str">
            <v>6250-6749.99</v>
          </cell>
        </row>
        <row r="12">
          <cell r="F12">
            <v>665</v>
          </cell>
          <cell r="G12">
            <v>315</v>
          </cell>
          <cell r="I12">
            <v>10</v>
          </cell>
          <cell r="J12">
            <v>0</v>
          </cell>
          <cell r="K12">
            <v>0</v>
          </cell>
          <cell r="P12" t="str">
            <v>6750-7249.99</v>
          </cell>
        </row>
        <row r="13">
          <cell r="F13">
            <v>712.5</v>
          </cell>
          <cell r="G13">
            <v>337.5</v>
          </cell>
          <cell r="I13">
            <v>10</v>
          </cell>
          <cell r="J13">
            <v>0</v>
          </cell>
          <cell r="K13">
            <v>0</v>
          </cell>
          <cell r="P13" t="str">
            <v>7250-7749.99</v>
          </cell>
        </row>
        <row r="14">
          <cell r="F14">
            <v>760</v>
          </cell>
          <cell r="G14">
            <v>360</v>
          </cell>
          <cell r="I14">
            <v>10</v>
          </cell>
          <cell r="J14">
            <v>0</v>
          </cell>
          <cell r="K14">
            <v>0</v>
          </cell>
          <cell r="P14" t="str">
            <v>7750-8249.99</v>
          </cell>
        </row>
        <row r="15">
          <cell r="F15">
            <v>807.5</v>
          </cell>
          <cell r="G15">
            <v>382.5</v>
          </cell>
          <cell r="I15">
            <v>10</v>
          </cell>
          <cell r="J15">
            <v>0</v>
          </cell>
          <cell r="K15">
            <v>0</v>
          </cell>
          <cell r="P15" t="str">
            <v>8250-8749.99</v>
          </cell>
        </row>
        <row r="16">
          <cell r="F16">
            <v>855</v>
          </cell>
          <cell r="G16">
            <v>405</v>
          </cell>
          <cell r="I16">
            <v>10</v>
          </cell>
          <cell r="J16">
            <v>0</v>
          </cell>
          <cell r="K16">
            <v>0</v>
          </cell>
          <cell r="P16" t="str">
            <v>8750-9249.99</v>
          </cell>
        </row>
        <row r="17">
          <cell r="F17">
            <v>902.5</v>
          </cell>
          <cell r="G17">
            <v>427.5</v>
          </cell>
          <cell r="I17">
            <v>10</v>
          </cell>
          <cell r="J17">
            <v>0</v>
          </cell>
          <cell r="K17">
            <v>0</v>
          </cell>
          <cell r="P17" t="str">
            <v>9250-9749.99</v>
          </cell>
        </row>
        <row r="18">
          <cell r="F18">
            <v>950</v>
          </cell>
          <cell r="G18">
            <v>450</v>
          </cell>
          <cell r="I18">
            <v>10</v>
          </cell>
          <cell r="J18">
            <v>0</v>
          </cell>
          <cell r="K18">
            <v>0</v>
          </cell>
          <cell r="P18" t="str">
            <v>9750-10249.99</v>
          </cell>
        </row>
        <row r="19">
          <cell r="F19">
            <v>997.5</v>
          </cell>
          <cell r="G19">
            <v>472.5</v>
          </cell>
          <cell r="I19">
            <v>10</v>
          </cell>
          <cell r="J19">
            <v>0</v>
          </cell>
          <cell r="K19">
            <v>0</v>
          </cell>
          <cell r="P19" t="str">
            <v>10250-10749.99</v>
          </cell>
        </row>
        <row r="20">
          <cell r="F20">
            <v>1045</v>
          </cell>
          <cell r="G20">
            <v>495</v>
          </cell>
          <cell r="I20">
            <v>10</v>
          </cell>
          <cell r="J20">
            <v>0</v>
          </cell>
          <cell r="K20">
            <v>0</v>
          </cell>
          <cell r="P20" t="str">
            <v>10750-11249.99</v>
          </cell>
        </row>
        <row r="21">
          <cell r="F21">
            <v>1092.5</v>
          </cell>
          <cell r="G21">
            <v>517.5</v>
          </cell>
          <cell r="I21">
            <v>10</v>
          </cell>
          <cell r="J21">
            <v>0</v>
          </cell>
          <cell r="K21">
            <v>0</v>
          </cell>
          <cell r="P21" t="str">
            <v>11250-11749.99</v>
          </cell>
        </row>
        <row r="22">
          <cell r="F22">
            <v>1140</v>
          </cell>
          <cell r="G22">
            <v>540</v>
          </cell>
          <cell r="I22">
            <v>10</v>
          </cell>
          <cell r="J22">
            <v>0</v>
          </cell>
          <cell r="K22">
            <v>0</v>
          </cell>
          <cell r="P22" t="str">
            <v>11750-12249.99</v>
          </cell>
        </row>
        <row r="23">
          <cell r="F23">
            <v>1187.5</v>
          </cell>
          <cell r="G23">
            <v>562.5</v>
          </cell>
          <cell r="I23">
            <v>10</v>
          </cell>
          <cell r="J23">
            <v>0</v>
          </cell>
          <cell r="K23">
            <v>0</v>
          </cell>
          <cell r="P23" t="str">
            <v>12250-12749.99</v>
          </cell>
        </row>
        <row r="24">
          <cell r="F24">
            <v>1235</v>
          </cell>
          <cell r="G24">
            <v>585</v>
          </cell>
          <cell r="I24">
            <v>10</v>
          </cell>
          <cell r="J24">
            <v>0</v>
          </cell>
          <cell r="K24">
            <v>0</v>
          </cell>
          <cell r="P24" t="str">
            <v>12750-13249.99</v>
          </cell>
        </row>
        <row r="25">
          <cell r="F25">
            <v>1282.5</v>
          </cell>
          <cell r="G25">
            <v>607.5</v>
          </cell>
          <cell r="I25">
            <v>10</v>
          </cell>
          <cell r="J25">
            <v>0</v>
          </cell>
          <cell r="K25">
            <v>0</v>
          </cell>
          <cell r="P25" t="str">
            <v>13250-13749.99</v>
          </cell>
        </row>
        <row r="26">
          <cell r="F26">
            <v>1330</v>
          </cell>
          <cell r="G26">
            <v>630</v>
          </cell>
          <cell r="I26">
            <v>10</v>
          </cell>
          <cell r="J26">
            <v>0</v>
          </cell>
          <cell r="K26">
            <v>0</v>
          </cell>
          <cell r="P26" t="str">
            <v>13750-14249.99</v>
          </cell>
        </row>
        <row r="27">
          <cell r="F27">
            <v>1377.5</v>
          </cell>
          <cell r="G27">
            <v>652.5</v>
          </cell>
          <cell r="I27">
            <v>10</v>
          </cell>
          <cell r="J27">
            <v>0</v>
          </cell>
          <cell r="K27">
            <v>0</v>
          </cell>
          <cell r="P27" t="str">
            <v>14250-14749.99</v>
          </cell>
        </row>
        <row r="28">
          <cell r="F28">
            <v>1425</v>
          </cell>
          <cell r="G28">
            <v>675</v>
          </cell>
          <cell r="I28">
            <v>30</v>
          </cell>
          <cell r="J28">
            <v>0</v>
          </cell>
          <cell r="K28">
            <v>0</v>
          </cell>
          <cell r="P28" t="str">
            <v>14750-15249.99</v>
          </cell>
        </row>
        <row r="29">
          <cell r="F29">
            <v>1472.5</v>
          </cell>
          <cell r="G29">
            <v>697.5</v>
          </cell>
          <cell r="I29">
            <v>30</v>
          </cell>
          <cell r="J29">
            <v>0</v>
          </cell>
          <cell r="K29">
            <v>0</v>
          </cell>
          <cell r="P29" t="str">
            <v>15250-15749.99</v>
          </cell>
        </row>
        <row r="30">
          <cell r="F30">
            <v>1520</v>
          </cell>
          <cell r="G30">
            <v>720</v>
          </cell>
          <cell r="I30">
            <v>30</v>
          </cell>
          <cell r="J30">
            <v>0</v>
          </cell>
          <cell r="K30">
            <v>0</v>
          </cell>
          <cell r="P30" t="str">
            <v>15750-16249.99</v>
          </cell>
        </row>
        <row r="31">
          <cell r="F31">
            <v>1567.5</v>
          </cell>
          <cell r="G31">
            <v>742.5</v>
          </cell>
          <cell r="I31">
            <v>30</v>
          </cell>
          <cell r="J31">
            <v>0</v>
          </cell>
          <cell r="K31">
            <v>0</v>
          </cell>
          <cell r="P31" t="str">
            <v>16250-16749.99</v>
          </cell>
        </row>
        <row r="32">
          <cell r="F32">
            <v>1615</v>
          </cell>
          <cell r="G32">
            <v>765</v>
          </cell>
          <cell r="I32">
            <v>30</v>
          </cell>
          <cell r="J32">
            <v>0</v>
          </cell>
          <cell r="K32">
            <v>0</v>
          </cell>
          <cell r="P32" t="str">
            <v>16750-17249.99</v>
          </cell>
        </row>
        <row r="33">
          <cell r="F33">
            <v>1662.5</v>
          </cell>
          <cell r="G33">
            <v>787.5</v>
          </cell>
          <cell r="I33">
            <v>30</v>
          </cell>
          <cell r="J33">
            <v>0</v>
          </cell>
          <cell r="K33">
            <v>0</v>
          </cell>
          <cell r="P33" t="str">
            <v>17250-17749.99</v>
          </cell>
        </row>
        <row r="34">
          <cell r="F34">
            <v>1710</v>
          </cell>
          <cell r="G34">
            <v>810</v>
          </cell>
          <cell r="I34">
            <v>30</v>
          </cell>
          <cell r="J34">
            <v>0</v>
          </cell>
          <cell r="K34">
            <v>0</v>
          </cell>
          <cell r="P34" t="str">
            <v>17750-18249.99</v>
          </cell>
        </row>
        <row r="35">
          <cell r="F35">
            <v>1757.5</v>
          </cell>
          <cell r="G35">
            <v>832.5</v>
          </cell>
          <cell r="I35">
            <v>30</v>
          </cell>
          <cell r="J35">
            <v>0</v>
          </cell>
          <cell r="K35">
            <v>0</v>
          </cell>
          <cell r="P35" t="str">
            <v>18250-18749.99</v>
          </cell>
        </row>
        <row r="36">
          <cell r="F36">
            <v>1805</v>
          </cell>
          <cell r="G36">
            <v>855</v>
          </cell>
          <cell r="I36">
            <v>30</v>
          </cell>
          <cell r="J36">
            <v>0</v>
          </cell>
          <cell r="K36">
            <v>0</v>
          </cell>
          <cell r="P36" t="str">
            <v>18750-19249.99</v>
          </cell>
        </row>
        <row r="37">
          <cell r="F37">
            <v>1852.5</v>
          </cell>
          <cell r="G37">
            <v>877.5</v>
          </cell>
          <cell r="I37">
            <v>30</v>
          </cell>
          <cell r="J37">
            <v>0</v>
          </cell>
          <cell r="K37">
            <v>0</v>
          </cell>
          <cell r="P37" t="str">
            <v>19250-19749.99</v>
          </cell>
        </row>
        <row r="38">
          <cell r="F38">
            <v>1900</v>
          </cell>
          <cell r="G38">
            <v>900</v>
          </cell>
          <cell r="I38">
            <v>30</v>
          </cell>
          <cell r="J38">
            <v>0</v>
          </cell>
          <cell r="K38">
            <v>0</v>
          </cell>
          <cell r="P38" t="str">
            <v>19750-20249.99</v>
          </cell>
        </row>
        <row r="39">
          <cell r="F39">
            <v>1900</v>
          </cell>
          <cell r="G39">
            <v>900</v>
          </cell>
          <cell r="I39">
            <v>30</v>
          </cell>
          <cell r="J39">
            <v>47.5</v>
          </cell>
          <cell r="K39">
            <v>22.5</v>
          </cell>
          <cell r="P39" t="str">
            <v>20250-20749.99</v>
          </cell>
        </row>
        <row r="40">
          <cell r="F40">
            <v>1900</v>
          </cell>
          <cell r="G40">
            <v>900</v>
          </cell>
          <cell r="I40">
            <v>30</v>
          </cell>
          <cell r="J40">
            <v>95</v>
          </cell>
          <cell r="K40">
            <v>45</v>
          </cell>
          <cell r="P40" t="str">
            <v>20750-21249.99</v>
          </cell>
        </row>
        <row r="41">
          <cell r="F41">
            <v>1900</v>
          </cell>
          <cell r="G41">
            <v>900</v>
          </cell>
          <cell r="I41">
            <v>30</v>
          </cell>
          <cell r="J41">
            <v>142.5</v>
          </cell>
          <cell r="K41">
            <v>67.5</v>
          </cell>
          <cell r="P41" t="str">
            <v>21250-21749.99</v>
          </cell>
        </row>
        <row r="42">
          <cell r="F42">
            <v>1900</v>
          </cell>
          <cell r="G42">
            <v>900</v>
          </cell>
          <cell r="I42">
            <v>30</v>
          </cell>
          <cell r="J42">
            <v>190</v>
          </cell>
          <cell r="K42">
            <v>90</v>
          </cell>
          <cell r="P42" t="str">
            <v>21750-22249.99</v>
          </cell>
        </row>
        <row r="43">
          <cell r="F43">
            <v>1900</v>
          </cell>
          <cell r="G43">
            <v>900</v>
          </cell>
          <cell r="I43">
            <v>30</v>
          </cell>
          <cell r="J43">
            <v>237.5</v>
          </cell>
          <cell r="K43">
            <v>112.5</v>
          </cell>
          <cell r="P43" t="str">
            <v>22250-22749.99</v>
          </cell>
        </row>
        <row r="44">
          <cell r="F44">
            <v>1900</v>
          </cell>
          <cell r="G44">
            <v>900</v>
          </cell>
          <cell r="I44">
            <v>30</v>
          </cell>
          <cell r="J44">
            <v>285</v>
          </cell>
          <cell r="K44">
            <v>135</v>
          </cell>
          <cell r="P44" t="str">
            <v>22750-23249.99</v>
          </cell>
        </row>
        <row r="45">
          <cell r="F45">
            <v>1900</v>
          </cell>
          <cell r="G45">
            <v>900</v>
          </cell>
          <cell r="I45">
            <v>30</v>
          </cell>
          <cell r="J45">
            <v>332.5</v>
          </cell>
          <cell r="K45">
            <v>157.5</v>
          </cell>
          <cell r="P45" t="str">
            <v>23250-23749.99</v>
          </cell>
        </row>
        <row r="46">
          <cell r="F46">
            <v>1900</v>
          </cell>
          <cell r="G46">
            <v>900</v>
          </cell>
          <cell r="I46">
            <v>30</v>
          </cell>
          <cell r="J46">
            <v>380</v>
          </cell>
          <cell r="K46">
            <v>180</v>
          </cell>
          <cell r="P46" t="str">
            <v>23750-24249.99</v>
          </cell>
        </row>
        <row r="47">
          <cell r="F47">
            <v>1900</v>
          </cell>
          <cell r="G47">
            <v>900</v>
          </cell>
          <cell r="I47">
            <v>30</v>
          </cell>
          <cell r="J47">
            <v>427.5</v>
          </cell>
          <cell r="K47">
            <v>202.5</v>
          </cell>
          <cell r="P47" t="str">
            <v>24250-24749.99</v>
          </cell>
        </row>
        <row r="48">
          <cell r="F48">
            <v>1900</v>
          </cell>
          <cell r="G48">
            <v>900</v>
          </cell>
          <cell r="I48">
            <v>30</v>
          </cell>
          <cell r="J48">
            <v>475</v>
          </cell>
          <cell r="K48">
            <v>225</v>
          </cell>
          <cell r="P48" t="str">
            <v>24750-25249.99</v>
          </cell>
        </row>
        <row r="49">
          <cell r="F49">
            <v>1900</v>
          </cell>
          <cell r="G49">
            <v>900</v>
          </cell>
          <cell r="I49">
            <v>30</v>
          </cell>
          <cell r="J49">
            <v>522.5</v>
          </cell>
          <cell r="K49">
            <v>247.5</v>
          </cell>
          <cell r="P49" t="str">
            <v>25250-25749.99</v>
          </cell>
        </row>
        <row r="50">
          <cell r="F50">
            <v>1900</v>
          </cell>
          <cell r="G50">
            <v>900</v>
          </cell>
          <cell r="I50">
            <v>30</v>
          </cell>
          <cell r="J50">
            <v>570</v>
          </cell>
          <cell r="K50">
            <v>270</v>
          </cell>
          <cell r="P50" t="str">
            <v>25750-26249.99</v>
          </cell>
        </row>
        <row r="51">
          <cell r="F51">
            <v>1900</v>
          </cell>
          <cell r="G51">
            <v>900</v>
          </cell>
          <cell r="I51">
            <v>30</v>
          </cell>
          <cell r="J51">
            <v>617.5</v>
          </cell>
          <cell r="K51">
            <v>292.5</v>
          </cell>
          <cell r="P51" t="str">
            <v>26250-26749.99</v>
          </cell>
        </row>
        <row r="52">
          <cell r="F52">
            <v>1900</v>
          </cell>
          <cell r="G52">
            <v>900</v>
          </cell>
          <cell r="I52">
            <v>30</v>
          </cell>
          <cell r="J52">
            <v>665</v>
          </cell>
          <cell r="K52">
            <v>315</v>
          </cell>
          <cell r="P52" t="str">
            <v>26750-27249.99</v>
          </cell>
        </row>
        <row r="53">
          <cell r="F53">
            <v>1900</v>
          </cell>
          <cell r="G53">
            <v>900</v>
          </cell>
          <cell r="I53">
            <v>30</v>
          </cell>
          <cell r="J53">
            <v>712.5</v>
          </cell>
          <cell r="K53">
            <v>337.5</v>
          </cell>
          <cell r="P53" t="str">
            <v>27250-27749.99</v>
          </cell>
        </row>
        <row r="54">
          <cell r="F54">
            <v>1900</v>
          </cell>
          <cell r="G54">
            <v>900</v>
          </cell>
          <cell r="I54">
            <v>30</v>
          </cell>
          <cell r="J54">
            <v>760</v>
          </cell>
          <cell r="K54">
            <v>360</v>
          </cell>
          <cell r="P54" t="str">
            <v>27750-28249.99</v>
          </cell>
        </row>
        <row r="55">
          <cell r="F55">
            <v>1900</v>
          </cell>
          <cell r="G55">
            <v>900</v>
          </cell>
          <cell r="I55">
            <v>30</v>
          </cell>
          <cell r="J55">
            <v>807.5</v>
          </cell>
          <cell r="K55">
            <v>382.5</v>
          </cell>
          <cell r="P55" t="str">
            <v>28250-28749.99</v>
          </cell>
        </row>
        <row r="56">
          <cell r="F56">
            <v>1900</v>
          </cell>
          <cell r="G56">
            <v>900</v>
          </cell>
          <cell r="I56">
            <v>30</v>
          </cell>
          <cell r="J56">
            <v>855</v>
          </cell>
          <cell r="K56">
            <v>405</v>
          </cell>
          <cell r="P56" t="str">
            <v>28750-29249.99</v>
          </cell>
        </row>
        <row r="57">
          <cell r="F57">
            <v>1900</v>
          </cell>
          <cell r="G57">
            <v>900</v>
          </cell>
          <cell r="I57">
            <v>30</v>
          </cell>
          <cell r="J57">
            <v>902.5</v>
          </cell>
          <cell r="K57">
            <v>427.5</v>
          </cell>
          <cell r="P57" t="str">
            <v>29250-29749.99</v>
          </cell>
        </row>
        <row r="58">
          <cell r="F58">
            <v>1900</v>
          </cell>
          <cell r="G58">
            <v>900</v>
          </cell>
          <cell r="I58">
            <v>30</v>
          </cell>
          <cell r="J58">
            <v>950</v>
          </cell>
          <cell r="K58">
            <v>450</v>
          </cell>
          <cell r="P58" t="str">
            <v>29750-Over</v>
          </cell>
        </row>
      </sheetData>
      <sheetData sheetId="4">
        <row r="6">
          <cell r="I6" t="str">
            <v>RANGE</v>
          </cell>
          <cell r="J6" t="str">
            <v>TAX BASE</v>
          </cell>
          <cell r="K6" t="str">
            <v>RATE</v>
          </cell>
          <cell r="L6" t="str">
            <v>ADDITIONAL</v>
          </cell>
        </row>
        <row r="7">
          <cell r="I7" t="str">
            <v>₱20,833 and below</v>
          </cell>
          <cell r="J7">
            <v>0</v>
          </cell>
          <cell r="K7">
            <v>0</v>
          </cell>
          <cell r="L7">
            <v>0</v>
          </cell>
        </row>
        <row r="8">
          <cell r="I8" t="str">
            <v>₱20,833 - ₱33,332</v>
          </cell>
          <cell r="J8">
            <v>20833</v>
          </cell>
          <cell r="K8">
            <v>0.15</v>
          </cell>
          <cell r="L8">
            <v>0</v>
          </cell>
        </row>
        <row r="9">
          <cell r="I9" t="str">
            <v>₱33,333 - ₱66,666</v>
          </cell>
          <cell r="J9">
            <v>33333</v>
          </cell>
          <cell r="K9">
            <v>0.2</v>
          </cell>
          <cell r="L9">
            <v>1875</v>
          </cell>
        </row>
        <row r="10">
          <cell r="I10" t="str">
            <v>₱66,667 - ₱166,666</v>
          </cell>
          <cell r="J10">
            <v>666667</v>
          </cell>
          <cell r="K10">
            <v>0.25</v>
          </cell>
          <cell r="L10">
            <v>8541.7999999999993</v>
          </cell>
        </row>
        <row r="11">
          <cell r="I11" t="str">
            <v>₱166,667 - ₱666,666</v>
          </cell>
          <cell r="J11">
            <v>166667</v>
          </cell>
          <cell r="K11">
            <v>0.3</v>
          </cell>
          <cell r="L11">
            <v>33541.800000000003</v>
          </cell>
        </row>
        <row r="12">
          <cell r="I12" t="str">
            <v>₱666,667 and above</v>
          </cell>
          <cell r="J12">
            <v>666667</v>
          </cell>
          <cell r="K12">
            <v>0.35</v>
          </cell>
          <cell r="L12">
            <v>183541.8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106"/>
  <sheetViews>
    <sheetView zoomScaleNormal="100" workbookViewId="0">
      <pane xSplit="2" ySplit="6" topLeftCell="AK56" activePane="bottomRight" state="frozen"/>
      <selection pane="topRight" activeCell="C1" sqref="C1"/>
      <selection pane="bottomLeft" activeCell="A7" sqref="A7"/>
      <selection pane="bottomRight" activeCell="AP78" sqref="AP78:AP82"/>
    </sheetView>
  </sheetViews>
  <sheetFormatPr defaultRowHeight="16.149999999999999" customHeight="1" x14ac:dyDescent="0.25"/>
  <cols>
    <col min="1" max="1" width="39.140625" customWidth="1"/>
    <col min="2" max="2" width="13.140625" style="54" bestFit="1" customWidth="1"/>
    <col min="3" max="3" width="13.140625" style="75" customWidth="1"/>
    <col min="4" max="4" width="11.5703125" style="75" customWidth="1"/>
    <col min="5" max="5" width="10.7109375" style="75" customWidth="1"/>
    <col min="6" max="6" width="10.42578125" style="75" customWidth="1"/>
    <col min="7" max="7" width="13.28515625" style="75" customWidth="1"/>
    <col min="8" max="8" width="16.5703125" style="76" customWidth="1"/>
    <col min="9" max="9" width="11.7109375" style="68" customWidth="1"/>
    <col min="10" max="11" width="12.140625" style="68" customWidth="1"/>
    <col min="12" max="12" width="10.140625" style="68" customWidth="1"/>
    <col min="13" max="13" width="11.42578125" style="75" customWidth="1"/>
    <col min="14" max="14" width="13.5703125" style="75" customWidth="1"/>
    <col min="15" max="15" width="11.7109375" style="77" customWidth="1"/>
    <col min="16" max="16" width="11.7109375" style="68" customWidth="1"/>
    <col min="17" max="17" width="11.5703125" style="68" customWidth="1"/>
    <col min="18" max="19" width="13.5703125" style="77" customWidth="1"/>
    <col min="20" max="22" width="13.5703125" style="75" customWidth="1"/>
    <col min="23" max="23" width="23.140625" style="77" customWidth="1"/>
    <col min="24" max="27" width="13.5703125" style="68" customWidth="1"/>
    <col min="28" max="28" width="14.28515625" style="68" customWidth="1"/>
    <col min="29" max="30" width="13.5703125" style="78" customWidth="1"/>
    <col min="31" max="31" width="16.140625" style="78" customWidth="1"/>
    <col min="32" max="32" width="13.5703125" style="78" customWidth="1"/>
    <col min="33" max="35" width="18.85546875" style="78" customWidth="1"/>
    <col min="36" max="36" width="17.7109375" style="78" customWidth="1"/>
    <col min="37" max="37" width="13.5703125" style="78" customWidth="1"/>
    <col min="38" max="42" width="13.5703125" style="75" customWidth="1"/>
    <col min="43" max="43" width="14.85546875" customWidth="1"/>
    <col min="44" max="44" width="23.5703125" customWidth="1"/>
    <col min="45" max="45" width="26.28515625" style="37" customWidth="1"/>
    <col min="46" max="46" width="13.42578125" style="37" customWidth="1"/>
    <col min="47" max="47" width="11.7109375" style="54" customWidth="1"/>
    <col min="48" max="48" width="12.28515625" style="54" customWidth="1"/>
    <col min="49" max="49" width="11.7109375" style="54" bestFit="1" customWidth="1"/>
    <col min="51" max="51" width="11.5703125" bestFit="1" customWidth="1"/>
  </cols>
  <sheetData>
    <row r="1" spans="1:144" ht="16.149999999999999" customHeight="1" x14ac:dyDescent="0.25">
      <c r="A1" s="36" t="s">
        <v>0</v>
      </c>
      <c r="B1" s="74"/>
      <c r="AS1" s="79"/>
    </row>
    <row r="2" spans="1:144" ht="16.149999999999999" customHeight="1" x14ac:dyDescent="0.25">
      <c r="A2" s="36" t="s">
        <v>115</v>
      </c>
      <c r="B2" s="74"/>
      <c r="I2" s="80"/>
      <c r="AS2" s="79"/>
    </row>
    <row r="3" spans="1:144" ht="16.149999999999999" customHeight="1" thickBot="1" x14ac:dyDescent="0.3">
      <c r="A3" s="36" t="s">
        <v>111</v>
      </c>
      <c r="B3" s="74"/>
      <c r="G3" s="81"/>
      <c r="I3" s="80"/>
      <c r="AS3" s="79"/>
    </row>
    <row r="4" spans="1:144" s="83" customFormat="1" ht="25.9" customHeight="1" thickBot="1" x14ac:dyDescent="0.3">
      <c r="A4" s="303" t="s">
        <v>116</v>
      </c>
      <c r="B4" s="305" t="s">
        <v>117</v>
      </c>
      <c r="C4" s="295" t="s">
        <v>118</v>
      </c>
      <c r="D4" s="307" t="s">
        <v>119</v>
      </c>
      <c r="E4" s="295" t="s">
        <v>55</v>
      </c>
      <c r="F4" s="295" t="s">
        <v>2</v>
      </c>
      <c r="G4" s="309" t="s">
        <v>120</v>
      </c>
      <c r="H4" s="311"/>
      <c r="I4" s="313" t="s">
        <v>121</v>
      </c>
      <c r="J4" s="301" t="s">
        <v>122</v>
      </c>
      <c r="K4" s="301" t="s">
        <v>123</v>
      </c>
      <c r="L4" s="301" t="s">
        <v>7</v>
      </c>
      <c r="M4" s="295" t="s">
        <v>124</v>
      </c>
      <c r="N4" s="295" t="s">
        <v>3</v>
      </c>
      <c r="O4" s="297" t="s">
        <v>4</v>
      </c>
      <c r="P4" s="298"/>
      <c r="Q4" s="298"/>
      <c r="R4" s="299" t="s">
        <v>125</v>
      </c>
      <c r="S4" s="299" t="s">
        <v>122</v>
      </c>
      <c r="T4" s="295" t="s">
        <v>126</v>
      </c>
      <c r="U4" s="295" t="s">
        <v>127</v>
      </c>
      <c r="V4" s="295" t="s">
        <v>127</v>
      </c>
      <c r="W4" s="82"/>
      <c r="X4" s="301" t="s">
        <v>128</v>
      </c>
      <c r="Y4" s="301" t="s">
        <v>128</v>
      </c>
      <c r="Z4" s="301" t="s">
        <v>117</v>
      </c>
      <c r="AA4" s="301" t="s">
        <v>129</v>
      </c>
      <c r="AB4" s="301" t="s">
        <v>130</v>
      </c>
      <c r="AC4" s="295" t="s">
        <v>131</v>
      </c>
      <c r="AD4" s="315" t="s">
        <v>132</v>
      </c>
      <c r="AE4" s="295" t="s">
        <v>133</v>
      </c>
      <c r="AF4" s="317" t="s">
        <v>134</v>
      </c>
      <c r="AG4" s="317" t="s">
        <v>135</v>
      </c>
      <c r="AH4" s="317" t="s">
        <v>136</v>
      </c>
      <c r="AI4" s="317" t="s">
        <v>137</v>
      </c>
      <c r="AJ4" s="307" t="s">
        <v>138</v>
      </c>
      <c r="AK4" s="295" t="s">
        <v>139</v>
      </c>
      <c r="AL4" s="319" t="s">
        <v>140</v>
      </c>
      <c r="AM4" s="320"/>
      <c r="AN4" s="320"/>
      <c r="AO4" s="321"/>
      <c r="AP4" s="295" t="s">
        <v>141</v>
      </c>
      <c r="AS4" s="84"/>
      <c r="AT4" s="85"/>
      <c r="AU4" s="86"/>
      <c r="AV4" s="86"/>
      <c r="AW4" s="86"/>
    </row>
    <row r="5" spans="1:144" s="83" customFormat="1" ht="26.45" customHeight="1" thickBot="1" x14ac:dyDescent="0.3">
      <c r="A5" s="304"/>
      <c r="B5" s="306"/>
      <c r="C5" s="296"/>
      <c r="D5" s="308"/>
      <c r="E5" s="296"/>
      <c r="F5" s="296"/>
      <c r="G5" s="310"/>
      <c r="H5" s="312"/>
      <c r="I5" s="314"/>
      <c r="J5" s="302"/>
      <c r="K5" s="302"/>
      <c r="L5" s="302"/>
      <c r="M5" s="296"/>
      <c r="N5" s="296"/>
      <c r="O5" s="88" t="s">
        <v>142</v>
      </c>
      <c r="P5" s="87" t="s">
        <v>122</v>
      </c>
      <c r="Q5" s="87" t="s">
        <v>143</v>
      </c>
      <c r="R5" s="300"/>
      <c r="S5" s="300"/>
      <c r="T5" s="296"/>
      <c r="U5" s="296"/>
      <c r="V5" s="296"/>
      <c r="W5" s="88"/>
      <c r="X5" s="302"/>
      <c r="Y5" s="302"/>
      <c r="Z5" s="302"/>
      <c r="AA5" s="302"/>
      <c r="AB5" s="302"/>
      <c r="AC5" s="296"/>
      <c r="AD5" s="316"/>
      <c r="AE5" s="296"/>
      <c r="AF5" s="318"/>
      <c r="AG5" s="318"/>
      <c r="AH5" s="318"/>
      <c r="AI5" s="318"/>
      <c r="AJ5" s="308"/>
      <c r="AK5" s="296"/>
      <c r="AL5" s="89" t="s">
        <v>144</v>
      </c>
      <c r="AM5" s="90" t="s">
        <v>8</v>
      </c>
      <c r="AN5" s="90" t="s">
        <v>145</v>
      </c>
      <c r="AO5" s="91" t="s">
        <v>146</v>
      </c>
      <c r="AP5" s="296"/>
      <c r="AS5" s="85"/>
      <c r="AT5" s="85"/>
      <c r="AU5" s="86"/>
      <c r="AV5" s="86"/>
      <c r="AW5" s="86"/>
    </row>
    <row r="6" spans="1:144" ht="16.149999999999999" customHeight="1" x14ac:dyDescent="0.25">
      <c r="A6" s="92" t="s">
        <v>10</v>
      </c>
      <c r="B6" s="93">
        <f>20134.25+20134.25</f>
        <v>40268.5</v>
      </c>
      <c r="C6" s="94" t="e">
        <f>SUMIF('[1]FIRST CUT-OFF'!$A:$A,[1]DRDC!$A6,'[1]FIRST CUT-OFF'!C:C)+SUMIF('[1]SECOND CUT-OFF'!$A:$A,[1]DRDC!$A6,'[1]SECOND CUT-OFF'!C:C)</f>
        <v>#VALUE!</v>
      </c>
      <c r="D6" s="94" t="e">
        <f>SUMIF('[1]FIRST CUT-OFF'!$A:$A,[1]DRDC!$A6,'[1]FIRST CUT-OFF'!D:D)+SUMIF('[1]SECOND CUT-OFF'!$A:$A,[1]DRDC!$A6,'[1]SECOND CUT-OFF'!D:D)</f>
        <v>#VALUE!</v>
      </c>
      <c r="E6" s="94" t="e">
        <f>SUMIF('[1]FIRST CUT-OFF'!$A:$A,[1]DRDC!$A6,'[1]FIRST CUT-OFF'!E:E)+SUMIF('[1]SECOND CUT-OFF'!$A:$A,[1]DRDC!$A6,'[1]SECOND CUT-OFF'!E:E)</f>
        <v>#VALUE!</v>
      </c>
      <c r="F6" s="94" t="e">
        <f>SUMIF('[1]FIRST CUT-OFF'!$A:$A,[1]DRDC!$A6,'[1]FIRST CUT-OFF'!F:F)+SUMIF('[1]SECOND CUT-OFF'!$A:$A,[1]DRDC!$A6,'[1]SECOND CUT-OFF'!F:F)</f>
        <v>#VALUE!</v>
      </c>
      <c r="G6" s="95" t="e">
        <f t="shared" ref="G6:G42" si="0">C6+D6+E6+F6</f>
        <v>#VALUE!</v>
      </c>
      <c r="H6" s="96" t="s">
        <v>147</v>
      </c>
      <c r="I6" s="97" t="e">
        <f>SUMIF('[1] NEW SSS'!$P:$P,[1]DRDC!H6,'[1] NEW SSS'!$G:$G)+SUMIF('[1] NEW SSS'!$P:$P,[1]DRDC!H6,'[1] NEW SSS'!$K:$K)</f>
        <v>#VALUE!</v>
      </c>
      <c r="J6" s="93" t="e">
        <f>SUMIF('[1] NEW SSS'!$P:$P,[1]DRDC!H6,'[1] NEW SSS'!$F:$F)+SUMIF('[1] NEW SSS'!$P:$P,[1]DRDC!H6,'[1] NEW SSS'!$J:$J)</f>
        <v>#VALUE!</v>
      </c>
      <c r="K6" s="98" t="e">
        <f t="shared" ref="K6:K42" si="1">I6+J6</f>
        <v>#VALUE!</v>
      </c>
      <c r="L6" s="93" t="e">
        <f>SUMIF('[1] NEW SSS'!$P:$P,[1]DRDC!H6,'[1] NEW SSS'!$I:$I)</f>
        <v>#VALUE!</v>
      </c>
      <c r="M6" s="99" t="e">
        <f>SUMIF('[1]FIRST CUT-OFF'!$A:$A,[1]DRDC!$A6,'[1]FIRST CUT-OFF'!M:M)+SUMIF('[1]SECOND CUT-OFF'!$A:$A,[1]DRDC!$A6,'[1]SECOND CUT-OFF'!M:M)</f>
        <v>#VALUE!</v>
      </c>
      <c r="N6" s="100" t="e">
        <f>SUMIF('[1]FIRST CUT-OFF'!$A:$A,[1]DRDC!$A6,'[1]FIRST CUT-OFF'!N:N)+SUMIF('[1]SECOND CUT-OFF'!$A:$A,[1]DRDC!$A6,'[1]SECOND CUT-OFF'!N:N)</f>
        <v>#VALUE!</v>
      </c>
      <c r="O6" s="101">
        <v>1006.71</v>
      </c>
      <c r="P6" s="102">
        <f>Q6-O6</f>
        <v>1006.7150000000001</v>
      </c>
      <c r="Q6" s="103">
        <f>B6*0.05</f>
        <v>2013.4250000000002</v>
      </c>
      <c r="R6" s="104">
        <v>200</v>
      </c>
      <c r="S6" s="104">
        <f>R6</f>
        <v>200</v>
      </c>
      <c r="T6" s="100" t="e">
        <f>SUMIF('[1]FIRST CUT-OFF'!$A:$A,[1]DRDC!$A6,'[1]FIRST CUT-OFF'!T:T)+SUMIF('[1]SECOND CUT-OFF'!$A:$A,[1]DRDC!$A6,'[1]SECOND CUT-OFF'!T:T)</f>
        <v>#VALUE!</v>
      </c>
      <c r="U6" s="100" t="e">
        <f>SUMIF('[1]FIRST CUT-OFF'!$A:$A,[1]DRDC!$A6,'[1]FIRST CUT-OFF'!U:U)+SUMIF('[1]SECOND CUT-OFF'!$A:$A,[1]DRDC!$A6,'[1]SECOND CUT-OFF'!U:U)</f>
        <v>#VALUE!</v>
      </c>
      <c r="V6" s="100" t="e">
        <f>SUMIF('[1]FIRST CUT-OFF'!$A:$A,[1]DRDC!$A6,'[1]FIRST CUT-OFF'!V:V)+SUMIF('[1]SECOND CUT-OFF'!$A:$A,[1]DRDC!$A6,'[1]SECOND CUT-OFF'!V:V)</f>
        <v>#VALUE!</v>
      </c>
      <c r="W6" s="104" t="s">
        <v>148</v>
      </c>
      <c r="X6" s="98" t="e">
        <f>SUM(G6-I6-O6-R6)</f>
        <v>#VALUE!</v>
      </c>
      <c r="Y6" s="98" t="e">
        <f>SUMIF([1]TAX!I:I,[1]DRDC!W6,[1]TAX!J:J)</f>
        <v>#VALUE!</v>
      </c>
      <c r="Z6" s="98" t="e">
        <f>SUMIF([1]TAX!I:I,[1]DRDC!W6,[1]TAX!K:K)</f>
        <v>#VALUE!</v>
      </c>
      <c r="AA6" s="98" t="e">
        <f>SUMIF([1]TAX!I:I,[1]DRDC!W6,[1]TAX!L:L)</f>
        <v>#VALUE!</v>
      </c>
      <c r="AB6" s="98" t="e">
        <f>(X6-Y6)*Z6+AA6</f>
        <v>#VALUE!</v>
      </c>
      <c r="AC6" s="100" t="e">
        <f>SUMIF('[1]FIRST CUT-OFF'!$A:$A,[1]DRDC!$A6,'[1]FIRST CUT-OFF'!AC:AC)+SUMIF('[1]SECOND CUT-OFF'!$A:$A,[1]DRDC!$A6,'[1]SECOND CUT-OFF'!AC:AC)</f>
        <v>#VALUE!</v>
      </c>
      <c r="AD6" s="94" t="e">
        <f>SUMIF('[1]FIRST CUT-OFF'!$A:$A,[1]DRDC!$A6,'[1]FIRST CUT-OFF'!AD:AD)+SUMIF('[1]SECOND CUT-OFF'!$A:$A,[1]DRDC!$A6,'[1]SECOND CUT-OFF'!AD:AD)</f>
        <v>#VALUE!</v>
      </c>
      <c r="AE6" s="105" t="e">
        <f>SUMIF('[1]FIRST CUT-OFF'!$A:$A,[1]DRDC!$A6,'[1]FIRST CUT-OFF'!AE:AE)+SUMIF('[1]SECOND CUT-OFF'!$A:$A,[1]DRDC!$A6,'[1]SECOND CUT-OFF'!AE:AE)</f>
        <v>#VALUE!</v>
      </c>
      <c r="AF6" s="106" t="e">
        <f>SUMIF('[1]FIRST CUT-OFF'!$A:$A,[1]DRDC!$A6,'[1]FIRST CUT-OFF'!AF:AF)+SUMIF('[1]SECOND CUT-OFF'!$A:$A,[1]DRDC!$A6,'[1]SECOND CUT-OFF'!AF:AF)</f>
        <v>#VALUE!</v>
      </c>
      <c r="AG6" s="106" t="e">
        <f>SUMIF('[1]FIRST CUT-OFF'!$A:$A,[1]DRDC!$A6,'[1]FIRST CUT-OFF'!AG:AG)+SUMIF('[1]SECOND CUT-OFF'!$A:$A,[1]DRDC!$A6,'[1]SECOND CUT-OFF'!AG:AG)</f>
        <v>#VALUE!</v>
      </c>
      <c r="AH6" s="106" t="e">
        <f>SUMIF('[1]FIRST CUT-OFF'!$A:$A,[1]DRDC!$A6,'[1]FIRST CUT-OFF'!AH:AH)+SUMIF('[1]SECOND CUT-OFF'!$A:$A,[1]DRDC!$A6,'[1]SECOND CUT-OFF'!AH:AH)</f>
        <v>#VALUE!</v>
      </c>
      <c r="AI6" s="106" t="e">
        <f>SUMIF('[1]FIRST CUT-OFF'!$A:$A,[1]DRDC!$A6,'[1]FIRST CUT-OFF'!AI:AI)+SUMIF('[1]SECOND CUT-OFF'!$A:$A,[1]DRDC!$A6,'[1]SECOND CUT-OFF'!AI:AI)</f>
        <v>#VALUE!</v>
      </c>
      <c r="AJ6" s="106" t="e">
        <f>SUMIF('[1]FIRST CUT-OFF'!$A:$A,[1]DRDC!$A6,'[1]FIRST CUT-OFF'!AJ:AJ)+SUMIF('[1]SECOND CUT-OFF'!$A:$A,[1]DRDC!$A6,'[1]SECOND CUT-OFF'!AJ:AJ)</f>
        <v>#VALUE!</v>
      </c>
      <c r="AK6" s="105" t="e">
        <f>G6-I6-M6-N6-O6-R6-T6-U6-V6-AB6-AC6-AD6-AE6-AF6-AG6-AJ6+AH6+AI6</f>
        <v>#VALUE!</v>
      </c>
      <c r="AL6" s="107" t="e">
        <f>SUMIF('[1]FIRST CUT-OFF'!$A:$A,[1]DRDC!$A6,'[1]FIRST CUT-OFF'!AL:AL)+SUMIF('[1]SECOND CUT-OFF'!$A:$A,[1]DRDC!$A6,'[1]SECOND CUT-OFF'!AL:AL)</f>
        <v>#VALUE!</v>
      </c>
      <c r="AM6" s="107" t="e">
        <f>SUMIF('[1]FIRST CUT-OFF'!$A:$A,[1]DRDC!$A6,'[1]FIRST CUT-OFF'!AM:AM)+SUMIF('[1]SECOND CUT-OFF'!$A:$A,[1]DRDC!$A6,'[1]SECOND CUT-OFF'!AM:AM)</f>
        <v>#VALUE!</v>
      </c>
      <c r="AN6" s="107" t="e">
        <f>SUMIF('[1]FIRST CUT-OFF'!$A:$A,[1]DRDC!$A6,'[1]FIRST CUT-OFF'!AN:AN)+SUMIF('[1]SECOND CUT-OFF'!$A:$A,[1]DRDC!$A6,'[1]SECOND CUT-OFF'!AN:AN)</f>
        <v>#VALUE!</v>
      </c>
      <c r="AO6" s="107" t="e">
        <f>SUMIF('[1]FIRST CUT-OFF'!$A:$A,[1]DRDC!$A6,'[1]FIRST CUT-OFF'!AO:AO)+SUMIF('[1]SECOND CUT-OFF'!$A:$A,[1]DRDC!$A6,'[1]SECOND CUT-OFF'!AO:AO)</f>
        <v>#VALUE!</v>
      </c>
      <c r="AP6" s="108" t="e">
        <f>AK6+AL6+AM6+AN6+AO6</f>
        <v>#VALUE!</v>
      </c>
      <c r="AR6" s="109"/>
      <c r="AS6" s="110" t="e">
        <f>B6+AL6+AM6</f>
        <v>#VALUE!</v>
      </c>
      <c r="AU6" s="79"/>
      <c r="AV6" s="79"/>
      <c r="AW6" s="79"/>
      <c r="AY6" s="109"/>
    </row>
    <row r="7" spans="1:144" ht="16.149999999999999" customHeight="1" x14ac:dyDescent="0.25">
      <c r="A7" s="111" t="s">
        <v>11</v>
      </c>
      <c r="B7" s="112">
        <f>8606.75+8606.75</f>
        <v>17213.5</v>
      </c>
      <c r="C7" s="94" t="e">
        <f>SUMIF('[1]FIRST CUT-OFF'!$A:$A,[1]DRDC!$A7,'[1]FIRST CUT-OFF'!C:C)+SUMIF('[1]SECOND CUT-OFF'!$A:$A,[1]DRDC!$A7,'[1]SECOND CUT-OFF'!C:C)</f>
        <v>#VALUE!</v>
      </c>
      <c r="D7" s="94" t="e">
        <f>SUMIF('[1]FIRST CUT-OFF'!$A:$A,[1]DRDC!$A7,'[1]FIRST CUT-OFF'!D:D)+SUMIF('[1]SECOND CUT-OFF'!$A:$A,[1]DRDC!$A7,'[1]SECOND CUT-OFF'!D:D)</f>
        <v>#VALUE!</v>
      </c>
      <c r="E7" s="94" t="e">
        <f>SUMIF('[1]FIRST CUT-OFF'!$A:$A,[1]DRDC!$A7,'[1]FIRST CUT-OFF'!E:E)+SUMIF('[1]SECOND CUT-OFF'!$A:$A,[1]DRDC!$A7,'[1]SECOND CUT-OFF'!E:E)</f>
        <v>#VALUE!</v>
      </c>
      <c r="F7" s="94" t="e">
        <f>SUMIF('[1]FIRST CUT-OFF'!$A:$A,[1]DRDC!$A7,'[1]FIRST CUT-OFF'!F:F)+SUMIF('[1]SECOND CUT-OFF'!$A:$A,[1]DRDC!$A7,'[1]SECOND CUT-OFF'!F:F)</f>
        <v>#VALUE!</v>
      </c>
      <c r="G7" s="95" t="e">
        <f t="shared" si="0"/>
        <v>#VALUE!</v>
      </c>
      <c r="H7" s="96" t="s">
        <v>149</v>
      </c>
      <c r="I7" s="97" t="e">
        <f>SUMIF('[1] NEW SSS'!$P:$P,[1]DRDC!H7,'[1] NEW SSS'!$G:$G)+SUMIF('[1] NEW SSS'!$P:$P,[1]DRDC!H7,'[1] NEW SSS'!$K:$K)</f>
        <v>#VALUE!</v>
      </c>
      <c r="J7" s="98" t="e">
        <f>SUMIF('[1] NEW SSS'!$P:$P,[1]DRDC!H7,'[1] NEW SSS'!$F:$F)+SUMIF('[1] NEW SSS'!$P:$P,[1]DRDC!H7,'[1] NEW SSS'!$J:$J)</f>
        <v>#VALUE!</v>
      </c>
      <c r="K7" s="98" t="e">
        <f t="shared" si="1"/>
        <v>#VALUE!</v>
      </c>
      <c r="L7" s="98" t="e">
        <f>SUMIF('[1] NEW SSS'!$P:$P,[1]DRDC!H7,'[1] NEW SSS'!$I:$I)</f>
        <v>#VALUE!</v>
      </c>
      <c r="M7" s="99" t="e">
        <f>SUMIF('[1]FIRST CUT-OFF'!$A:$A,[1]DRDC!$A7,'[1]FIRST CUT-OFF'!M:M)+SUMIF('[1]SECOND CUT-OFF'!$A:$A,[1]DRDC!$A7,'[1]SECOND CUT-OFF'!M:M)</f>
        <v>#VALUE!</v>
      </c>
      <c r="N7" s="100" t="e">
        <f>SUMIF('[1]FIRST CUT-OFF'!$A:$A,[1]DRDC!$A7,'[1]FIRST CUT-OFF'!N:N)+SUMIF('[1]SECOND CUT-OFF'!$A:$A,[1]DRDC!$A7,'[1]SECOND CUT-OFF'!N:N)</f>
        <v>#VALUE!</v>
      </c>
      <c r="O7" s="104">
        <f t="shared" ref="O7:O42" si="2">Q7/2</f>
        <v>430.33750000000003</v>
      </c>
      <c r="P7" s="98">
        <f t="shared" ref="P7:P42" si="3">Q7-O7</f>
        <v>430.33750000000003</v>
      </c>
      <c r="Q7" s="98">
        <f t="shared" ref="Q7:Q42" si="4">B7*0.05</f>
        <v>860.67500000000007</v>
      </c>
      <c r="R7" s="104">
        <v>200</v>
      </c>
      <c r="S7" s="104">
        <f>R7</f>
        <v>200</v>
      </c>
      <c r="T7" s="100" t="e">
        <f>SUMIF('[1]FIRST CUT-OFF'!$A:$A,[1]DRDC!$A7,'[1]FIRST CUT-OFF'!T:T)+SUMIF('[1]SECOND CUT-OFF'!$A:$A,[1]DRDC!$A7,'[1]SECOND CUT-OFF'!T:T)</f>
        <v>#VALUE!</v>
      </c>
      <c r="U7" s="100" t="e">
        <f>SUMIF('[1]FIRST CUT-OFF'!$A:$A,[1]DRDC!$A7,'[1]FIRST CUT-OFF'!U:U)+SUMIF('[1]SECOND CUT-OFF'!$A:$A,[1]DRDC!$A7,'[1]SECOND CUT-OFF'!U:U)</f>
        <v>#VALUE!</v>
      </c>
      <c r="V7" s="100" t="e">
        <f>SUMIF('[1]FIRST CUT-OFF'!$A:$A,[1]DRDC!$A7,'[1]FIRST CUT-OFF'!V:V)+SUMIF('[1]SECOND CUT-OFF'!$A:$A,[1]DRDC!$A7,'[1]SECOND CUT-OFF'!V:V)</f>
        <v>#VALUE!</v>
      </c>
      <c r="W7" s="104" t="s">
        <v>150</v>
      </c>
      <c r="X7" s="98" t="e">
        <f t="shared" ref="X7:X42" si="5">SUM(G7-I7-O7-R7)</f>
        <v>#VALUE!</v>
      </c>
      <c r="Y7" s="98" t="e">
        <f>SUMIF([1]TAX!I:I,[1]DRDC!W7,[1]TAX!J:J)</f>
        <v>#VALUE!</v>
      </c>
      <c r="Z7" s="98" t="e">
        <f>SUMIF([1]TAX!I:I,[1]DRDC!W7,[1]TAX!K:K)</f>
        <v>#VALUE!</v>
      </c>
      <c r="AA7" s="98" t="e">
        <f>SUMIF([1]TAX!I:I,[1]DRDC!W7,[1]TAX!L:L)</f>
        <v>#VALUE!</v>
      </c>
      <c r="AB7" s="98" t="e">
        <f t="shared" ref="AB7:AB42" si="6">(X7-Y7)*Z7+AA7</f>
        <v>#VALUE!</v>
      </c>
      <c r="AC7" s="100" t="e">
        <f>SUMIF('[1]FIRST CUT-OFF'!$A:$A,[1]DRDC!$A7,'[1]FIRST CUT-OFF'!AC:AC)+SUMIF('[1]SECOND CUT-OFF'!$A:$A,[1]DRDC!$A7,'[1]SECOND CUT-OFF'!AC:AC)</f>
        <v>#VALUE!</v>
      </c>
      <c r="AD7" s="94" t="e">
        <f>SUMIF('[1]FIRST CUT-OFF'!$A:$A,[1]DRDC!$A7,'[1]FIRST CUT-OFF'!AD:AD)+SUMIF('[1]SECOND CUT-OFF'!$A:$A,[1]DRDC!$A7,'[1]SECOND CUT-OFF'!AD:AD)</f>
        <v>#VALUE!</v>
      </c>
      <c r="AE7" s="105" t="e">
        <f>SUMIF('[1]FIRST CUT-OFF'!$A:$A,[1]DRDC!$A7,'[1]FIRST CUT-OFF'!AE:AE)+SUMIF('[1]SECOND CUT-OFF'!$A:$A,[1]DRDC!$A7,'[1]SECOND CUT-OFF'!AE:AE)</f>
        <v>#VALUE!</v>
      </c>
      <c r="AF7" s="106" t="e">
        <f>SUMIF('[1]FIRST CUT-OFF'!$A:$A,[1]DRDC!$A7,'[1]FIRST CUT-OFF'!AF:AF)+SUMIF('[1]SECOND CUT-OFF'!$A:$A,[1]DRDC!$A7,'[1]SECOND CUT-OFF'!AF:AF)</f>
        <v>#VALUE!</v>
      </c>
      <c r="AG7" s="106" t="e">
        <f>SUMIF('[1]FIRST CUT-OFF'!$A:$A,[1]DRDC!$A7,'[1]FIRST CUT-OFF'!AG:AG)+SUMIF('[1]SECOND CUT-OFF'!$A:$A,[1]DRDC!$A7,'[1]SECOND CUT-OFF'!AG:AG)</f>
        <v>#VALUE!</v>
      </c>
      <c r="AH7" s="106" t="e">
        <f>SUMIF('[1]FIRST CUT-OFF'!$A:$A,[1]DRDC!$A7,'[1]FIRST CUT-OFF'!AH:AH)+SUMIF('[1]SECOND CUT-OFF'!$A:$A,[1]DRDC!$A7,'[1]SECOND CUT-OFF'!AH:AH)</f>
        <v>#VALUE!</v>
      </c>
      <c r="AI7" s="106" t="e">
        <f>SUMIF('[1]FIRST CUT-OFF'!$A:$A,[1]DRDC!$A7,'[1]FIRST CUT-OFF'!AI:AI)+SUMIF('[1]SECOND CUT-OFF'!$A:$A,[1]DRDC!$A7,'[1]SECOND CUT-OFF'!AI:AI)</f>
        <v>#VALUE!</v>
      </c>
      <c r="AJ7" s="106" t="e">
        <f>SUMIF('[1]FIRST CUT-OFF'!$A:$A,[1]DRDC!$A7,'[1]FIRST CUT-OFF'!AJ:AJ)+SUMIF('[1]SECOND CUT-OFF'!$A:$A,[1]DRDC!$A7,'[1]SECOND CUT-OFF'!AJ:AJ)</f>
        <v>#VALUE!</v>
      </c>
      <c r="AK7" s="105" t="e">
        <f t="shared" ref="AK7:AK42" si="7">G7-I7-M7-N7-O7-R7-T7-U7-V7-AB7-AC7-AD7-AE7-AF7-AG7-AJ7+AH7+AI7</f>
        <v>#VALUE!</v>
      </c>
      <c r="AL7" s="113" t="e">
        <f>SUMIF('[1]FIRST CUT-OFF'!$A:$A,[1]DRDC!$A7,'[1]FIRST CUT-OFF'!AL:AL)+SUMIF('[1]SECOND CUT-OFF'!$A:$A,[1]DRDC!$A7,'[1]SECOND CUT-OFF'!AL:AL)</f>
        <v>#VALUE!</v>
      </c>
      <c r="AM7" s="107" t="e">
        <f>SUMIF('[1]FIRST CUT-OFF'!$A:$A,[1]DRDC!$A7,'[1]FIRST CUT-OFF'!AM:AM)+SUMIF('[1]SECOND CUT-OFF'!$A:$A,[1]DRDC!$A7,'[1]SECOND CUT-OFF'!AM:AM)</f>
        <v>#VALUE!</v>
      </c>
      <c r="AN7" s="107" t="e">
        <f>SUMIF('[1]FIRST CUT-OFF'!$A:$A,[1]DRDC!$A7,'[1]FIRST CUT-OFF'!AN:AN)+SUMIF('[1]SECOND CUT-OFF'!$A:$A,[1]DRDC!$A7,'[1]SECOND CUT-OFF'!AN:AN)</f>
        <v>#VALUE!</v>
      </c>
      <c r="AO7" s="107" t="e">
        <f>SUMIF('[1]FIRST CUT-OFF'!$A:$A,[1]DRDC!$A7,'[1]FIRST CUT-OFF'!AO:AO)+SUMIF('[1]SECOND CUT-OFF'!$A:$A,[1]DRDC!$A7,'[1]SECOND CUT-OFF'!AO:AO)</f>
        <v>#VALUE!</v>
      </c>
      <c r="AP7" s="108" t="e">
        <f t="shared" ref="AP7:AP42" si="8">AK7+AL7+AM7+AN7+AO7</f>
        <v>#VALUE!</v>
      </c>
      <c r="AR7" s="109"/>
      <c r="AU7" s="79"/>
      <c r="AV7" s="79"/>
      <c r="AW7" s="79"/>
      <c r="AY7" s="109"/>
    </row>
    <row r="8" spans="1:144" ht="16.149999999999999" customHeight="1" x14ac:dyDescent="0.25">
      <c r="A8" s="111" t="s">
        <v>12</v>
      </c>
      <c r="B8" s="114">
        <f>8250+8250</f>
        <v>16500</v>
      </c>
      <c r="C8" s="94" t="e">
        <f>SUMIF('[1]FIRST CUT-OFF'!$A:$A,[1]DRDC!$A8,'[1]FIRST CUT-OFF'!C:C)+SUMIF('[1]SECOND CUT-OFF'!$A:$A,[1]DRDC!$A8,'[1]SECOND CUT-OFF'!C:C)</f>
        <v>#VALUE!</v>
      </c>
      <c r="D8" s="94" t="e">
        <f>SUMIF('[1]FIRST CUT-OFF'!$A:$A,[1]DRDC!$A8,'[1]FIRST CUT-OFF'!D:D)+SUMIF('[1]SECOND CUT-OFF'!$A:$A,[1]DRDC!$A8,'[1]SECOND CUT-OFF'!D:D)</f>
        <v>#VALUE!</v>
      </c>
      <c r="E8" s="94" t="e">
        <f>SUMIF('[1]FIRST CUT-OFF'!$A:$A,[1]DRDC!$A8,'[1]FIRST CUT-OFF'!E:E)+SUMIF('[1]SECOND CUT-OFF'!$A:$A,[1]DRDC!$A8,'[1]SECOND CUT-OFF'!E:E)</f>
        <v>#VALUE!</v>
      </c>
      <c r="F8" s="94" t="e">
        <f>SUMIF('[1]FIRST CUT-OFF'!$A:$A,[1]DRDC!$A8,'[1]FIRST CUT-OFF'!F:F)+SUMIF('[1]SECOND CUT-OFF'!$A:$A,[1]DRDC!$A8,'[1]SECOND CUT-OFF'!F:F)</f>
        <v>#VALUE!</v>
      </c>
      <c r="G8" s="95" t="e">
        <f t="shared" si="0"/>
        <v>#VALUE!</v>
      </c>
      <c r="H8" s="96" t="s">
        <v>151</v>
      </c>
      <c r="I8" s="97" t="e">
        <f>SUMIF('[1] NEW SSS'!$P:$P,[1]DRDC!H8,'[1] NEW SSS'!$G:$G)+SUMIF('[1] NEW SSS'!$P:$P,[1]DRDC!H8,'[1] NEW SSS'!$K:$K)</f>
        <v>#VALUE!</v>
      </c>
      <c r="J8" s="98" t="e">
        <f>SUMIF('[1] NEW SSS'!$P:$P,[1]DRDC!H8,'[1] NEW SSS'!$F:$F)+SUMIF('[1] NEW SSS'!$P:$P,[1]DRDC!H8,'[1] NEW SSS'!$J:$J)</f>
        <v>#VALUE!</v>
      </c>
      <c r="K8" s="98" t="e">
        <f t="shared" si="1"/>
        <v>#VALUE!</v>
      </c>
      <c r="L8" s="98" t="e">
        <f>SUMIF('[1] NEW SSS'!$P:$P,[1]DRDC!H8,'[1] NEW SSS'!$I:$I)</f>
        <v>#VALUE!</v>
      </c>
      <c r="M8" s="99" t="e">
        <f>SUMIF('[1]FIRST CUT-OFF'!$A:$A,[1]DRDC!$A8,'[1]FIRST CUT-OFF'!M:M)+SUMIF('[1]SECOND CUT-OFF'!$A:$A,[1]DRDC!$A8,'[1]SECOND CUT-OFF'!M:M)</f>
        <v>#VALUE!</v>
      </c>
      <c r="N8" s="100" t="e">
        <f>SUMIF('[1]FIRST CUT-OFF'!$A:$A,[1]DRDC!$A8,'[1]FIRST CUT-OFF'!N:N)+SUMIF('[1]SECOND CUT-OFF'!$A:$A,[1]DRDC!$A8,'[1]SECOND CUT-OFF'!N:N)</f>
        <v>#VALUE!</v>
      </c>
      <c r="O8" s="101">
        <f t="shared" si="2"/>
        <v>412.5</v>
      </c>
      <c r="P8" s="102">
        <f t="shared" si="3"/>
        <v>412.5</v>
      </c>
      <c r="Q8" s="103">
        <f t="shared" si="4"/>
        <v>825</v>
      </c>
      <c r="R8" s="104">
        <v>200</v>
      </c>
      <c r="S8" s="104">
        <f>R8</f>
        <v>200</v>
      </c>
      <c r="T8" s="100" t="e">
        <f>SUMIF('[1]FIRST CUT-OFF'!$A:$A,[1]DRDC!$A8,'[1]FIRST CUT-OFF'!T:T)+SUMIF('[1]SECOND CUT-OFF'!$A:$A,[1]DRDC!$A8,'[1]SECOND CUT-OFF'!T:T)</f>
        <v>#VALUE!</v>
      </c>
      <c r="U8" s="100" t="e">
        <f>SUMIF('[1]FIRST CUT-OFF'!$A:$A,[1]DRDC!$A8,'[1]FIRST CUT-OFF'!U:U)+SUMIF('[1]SECOND CUT-OFF'!$A:$A,[1]DRDC!$A8,'[1]SECOND CUT-OFF'!U:U)</f>
        <v>#VALUE!</v>
      </c>
      <c r="V8" s="100" t="e">
        <f>SUMIF('[1]FIRST CUT-OFF'!$A:$A,[1]DRDC!$A8,'[1]FIRST CUT-OFF'!V:V)+SUMIF('[1]SECOND CUT-OFF'!$A:$A,[1]DRDC!$A8,'[1]SECOND CUT-OFF'!V:V)</f>
        <v>#VALUE!</v>
      </c>
      <c r="W8" s="104" t="s">
        <v>150</v>
      </c>
      <c r="X8" s="98" t="e">
        <f t="shared" si="5"/>
        <v>#VALUE!</v>
      </c>
      <c r="Y8" s="98" t="e">
        <f>SUMIF([1]TAX!I:I,[1]DRDC!W8,[1]TAX!J:J)</f>
        <v>#VALUE!</v>
      </c>
      <c r="Z8" s="98" t="e">
        <f>SUMIF([1]TAX!I:I,[1]DRDC!W8,[1]TAX!K:K)</f>
        <v>#VALUE!</v>
      </c>
      <c r="AA8" s="98" t="e">
        <f>SUMIF([1]TAX!I:I,[1]DRDC!W8,[1]TAX!L:L)</f>
        <v>#VALUE!</v>
      </c>
      <c r="AB8" s="98" t="e">
        <f t="shared" si="6"/>
        <v>#VALUE!</v>
      </c>
      <c r="AC8" s="100" t="e">
        <f>SUMIF('[1]FIRST CUT-OFF'!$A:$A,[1]DRDC!$A8,'[1]FIRST CUT-OFF'!AC:AC)+SUMIF('[1]SECOND CUT-OFF'!$A:$A,[1]DRDC!$A8,'[1]SECOND CUT-OFF'!AC:AC)</f>
        <v>#VALUE!</v>
      </c>
      <c r="AD8" s="94" t="e">
        <f>SUMIF('[1]FIRST CUT-OFF'!$A:$A,[1]DRDC!$A8,'[1]FIRST CUT-OFF'!AD:AD)+SUMIF('[1]SECOND CUT-OFF'!$A:$A,[1]DRDC!$A8,'[1]SECOND CUT-OFF'!AD:AD)</f>
        <v>#VALUE!</v>
      </c>
      <c r="AE8" s="105" t="e">
        <f>SUMIF('[1]FIRST CUT-OFF'!$A:$A,[1]DRDC!$A8,'[1]FIRST CUT-OFF'!AE:AE)+SUMIF('[1]SECOND CUT-OFF'!$A:$A,[1]DRDC!$A8,'[1]SECOND CUT-OFF'!AE:AE)</f>
        <v>#VALUE!</v>
      </c>
      <c r="AF8" s="106" t="e">
        <f>SUMIF('[1]FIRST CUT-OFF'!$A:$A,[1]DRDC!$A8,'[1]FIRST CUT-OFF'!AF:AF)+SUMIF('[1]SECOND CUT-OFF'!$A:$A,[1]DRDC!$A8,'[1]SECOND CUT-OFF'!AF:AF)</f>
        <v>#VALUE!</v>
      </c>
      <c r="AG8" s="106" t="e">
        <f>SUMIF('[1]FIRST CUT-OFF'!$A:$A,[1]DRDC!$A8,'[1]FIRST CUT-OFF'!AG:AG)+SUMIF('[1]SECOND CUT-OFF'!$A:$A,[1]DRDC!$A8,'[1]SECOND CUT-OFF'!AG:AG)</f>
        <v>#VALUE!</v>
      </c>
      <c r="AH8" s="106" t="e">
        <f>SUMIF('[1]FIRST CUT-OFF'!$A:$A,[1]DRDC!$A8,'[1]FIRST CUT-OFF'!AH:AH)+SUMIF('[1]SECOND CUT-OFF'!$A:$A,[1]DRDC!$A8,'[1]SECOND CUT-OFF'!AH:AH)</f>
        <v>#VALUE!</v>
      </c>
      <c r="AI8" s="106" t="e">
        <f>SUMIF('[1]FIRST CUT-OFF'!$A:$A,[1]DRDC!$A8,'[1]FIRST CUT-OFF'!AI:AI)+SUMIF('[1]SECOND CUT-OFF'!$A:$A,[1]DRDC!$A8,'[1]SECOND CUT-OFF'!AI:AI)</f>
        <v>#VALUE!</v>
      </c>
      <c r="AJ8" s="106" t="e">
        <f>SUMIF('[1]FIRST CUT-OFF'!$A:$A,[1]DRDC!$A8,'[1]FIRST CUT-OFF'!AJ:AJ)+SUMIF('[1]SECOND CUT-OFF'!$A:$A,[1]DRDC!$A8,'[1]SECOND CUT-OFF'!AJ:AJ)</f>
        <v>#VALUE!</v>
      </c>
      <c r="AK8" s="105" t="e">
        <f t="shared" si="7"/>
        <v>#VALUE!</v>
      </c>
      <c r="AL8" s="113" t="e">
        <f>SUMIF('[1]FIRST CUT-OFF'!$A:$A,[1]DRDC!$A8,'[1]FIRST CUT-OFF'!AL:AL)+SUMIF('[1]SECOND CUT-OFF'!$A:$A,[1]DRDC!$A8,'[1]SECOND CUT-OFF'!AL:AL)</f>
        <v>#VALUE!</v>
      </c>
      <c r="AM8" s="107" t="e">
        <f>SUMIF('[1]FIRST CUT-OFF'!$A:$A,[1]DRDC!$A8,'[1]FIRST CUT-OFF'!AM:AM)+SUMIF('[1]SECOND CUT-OFF'!$A:$A,[1]DRDC!$A8,'[1]SECOND CUT-OFF'!AM:AM)</f>
        <v>#VALUE!</v>
      </c>
      <c r="AN8" s="107" t="e">
        <f>SUMIF('[1]FIRST CUT-OFF'!$A:$A,[1]DRDC!$A8,'[1]FIRST CUT-OFF'!AN:AN)+SUMIF('[1]SECOND CUT-OFF'!$A:$A,[1]DRDC!$A8,'[1]SECOND CUT-OFF'!AN:AN)</f>
        <v>#VALUE!</v>
      </c>
      <c r="AO8" s="107" t="e">
        <f>SUMIF('[1]FIRST CUT-OFF'!$A:$A,[1]DRDC!$A8,'[1]FIRST CUT-OFF'!AO:AO)+SUMIF('[1]SECOND CUT-OFF'!$A:$A,[1]DRDC!$A8,'[1]SECOND CUT-OFF'!AO:AO)</f>
        <v>#VALUE!</v>
      </c>
      <c r="AP8" s="108" t="e">
        <f t="shared" si="8"/>
        <v>#VALUE!</v>
      </c>
      <c r="AR8" s="109"/>
      <c r="AU8" s="79"/>
      <c r="AV8" s="79"/>
      <c r="AW8" s="79"/>
      <c r="AY8" s="109"/>
    </row>
    <row r="9" spans="1:144" ht="16.149999999999999" customHeight="1" x14ac:dyDescent="0.25">
      <c r="A9" s="111" t="s">
        <v>13</v>
      </c>
      <c r="B9" s="114">
        <v>25000</v>
      </c>
      <c r="C9" s="94" t="e">
        <f>SUMIF('[1]FIRST CUT-OFF'!$A:$A,[1]DRDC!$A9,'[1]FIRST CUT-OFF'!C:C)+SUMIF('[1]SECOND CUT-OFF'!$A:$A,[1]DRDC!$A9,'[1]SECOND CUT-OFF'!C:C)</f>
        <v>#VALUE!</v>
      </c>
      <c r="D9" s="94" t="e">
        <f>SUMIF('[1]FIRST CUT-OFF'!$A:$A,[1]DRDC!$A9,'[1]FIRST CUT-OFF'!D:D)+SUMIF('[1]SECOND CUT-OFF'!$A:$A,[1]DRDC!$A9,'[1]SECOND CUT-OFF'!D:D)</f>
        <v>#VALUE!</v>
      </c>
      <c r="E9" s="94" t="e">
        <f>SUMIF('[1]FIRST CUT-OFF'!$A:$A,[1]DRDC!$A9,'[1]FIRST CUT-OFF'!E:E)+SUMIF('[1]SECOND CUT-OFF'!$A:$A,[1]DRDC!$A9,'[1]SECOND CUT-OFF'!E:E)</f>
        <v>#VALUE!</v>
      </c>
      <c r="F9" s="94" t="e">
        <f>SUMIF('[1]FIRST CUT-OFF'!$A:$A,[1]DRDC!$A9,'[1]FIRST CUT-OFF'!F:F)+SUMIF('[1]SECOND CUT-OFF'!$A:$A,[1]DRDC!$A9,'[1]SECOND CUT-OFF'!F:F)</f>
        <v>#VALUE!</v>
      </c>
      <c r="G9" s="95" t="e">
        <f t="shared" si="0"/>
        <v>#VALUE!</v>
      </c>
      <c r="H9" s="96" t="s">
        <v>152</v>
      </c>
      <c r="I9" s="97" t="e">
        <f>SUMIF('[1] NEW SSS'!$P:$P,[1]DRDC!H9,'[1] NEW SSS'!$G:$G)+SUMIF('[1] NEW SSS'!$P:$P,[1]DRDC!H9,'[1] NEW SSS'!$K:$K)</f>
        <v>#VALUE!</v>
      </c>
      <c r="J9" s="98" t="e">
        <f>SUMIF('[1] NEW SSS'!$P:$P,[1]DRDC!H9,'[1] NEW SSS'!$F:$F)+SUMIF('[1] NEW SSS'!$P:$P,[1]DRDC!H9,'[1] NEW SSS'!$J:$J)</f>
        <v>#VALUE!</v>
      </c>
      <c r="K9" s="98" t="e">
        <f t="shared" si="1"/>
        <v>#VALUE!</v>
      </c>
      <c r="L9" s="98" t="e">
        <f>SUMIF('[1] NEW SSS'!$P:$P,[1]DRDC!H9,'[1] NEW SSS'!$I:$I)</f>
        <v>#VALUE!</v>
      </c>
      <c r="M9" s="99" t="e">
        <f>SUMIF('[1]FIRST CUT-OFF'!$A:$A,[1]DRDC!$A9,'[1]FIRST CUT-OFF'!M:M)+SUMIF('[1]SECOND CUT-OFF'!$A:$A,[1]DRDC!$A9,'[1]SECOND CUT-OFF'!M:M)</f>
        <v>#VALUE!</v>
      </c>
      <c r="N9" s="100" t="e">
        <f>SUMIF('[1]FIRST CUT-OFF'!$A:$A,[1]DRDC!$A9,'[1]FIRST CUT-OFF'!N:N)+SUMIF('[1]SECOND CUT-OFF'!$A:$A,[1]DRDC!$A9,'[1]SECOND CUT-OFF'!N:N)</f>
        <v>#VALUE!</v>
      </c>
      <c r="O9" s="101">
        <f t="shared" si="2"/>
        <v>625</v>
      </c>
      <c r="P9" s="102">
        <f t="shared" si="3"/>
        <v>625</v>
      </c>
      <c r="Q9" s="103">
        <f t="shared" si="4"/>
        <v>1250</v>
      </c>
      <c r="R9" s="104">
        <v>200</v>
      </c>
      <c r="S9" s="104">
        <f t="shared" ref="S9:S42" si="9">R9</f>
        <v>200</v>
      </c>
      <c r="T9" s="100" t="e">
        <f>SUMIF('[1]FIRST CUT-OFF'!$A:$A,[1]DRDC!$A9,'[1]FIRST CUT-OFF'!T:T)+SUMIF('[1]SECOND CUT-OFF'!$A:$A,[1]DRDC!$A9,'[1]SECOND CUT-OFF'!T:T)</f>
        <v>#VALUE!</v>
      </c>
      <c r="U9" s="100" t="e">
        <f>SUMIF('[1]FIRST CUT-OFF'!$A:$A,[1]DRDC!$A9,'[1]FIRST CUT-OFF'!U:U)+SUMIF('[1]SECOND CUT-OFF'!$A:$A,[1]DRDC!$A9,'[1]SECOND CUT-OFF'!U:U)</f>
        <v>#VALUE!</v>
      </c>
      <c r="V9" s="100" t="e">
        <f>SUMIF('[1]FIRST CUT-OFF'!$A:$A,[1]DRDC!$A9,'[1]FIRST CUT-OFF'!V:V)+SUMIF('[1]SECOND CUT-OFF'!$A:$A,[1]DRDC!$A9,'[1]SECOND CUT-OFF'!V:V)</f>
        <v>#VALUE!</v>
      </c>
      <c r="W9" s="104" t="s">
        <v>150</v>
      </c>
      <c r="X9" s="98" t="e">
        <f t="shared" si="5"/>
        <v>#VALUE!</v>
      </c>
      <c r="Y9" s="98" t="e">
        <f>SUMIF([1]TAX!I:I,[1]DRDC!W9,[1]TAX!J:J)</f>
        <v>#VALUE!</v>
      </c>
      <c r="Z9" s="98" t="e">
        <f>SUMIF([1]TAX!I:I,[1]DRDC!W9,[1]TAX!K:K)</f>
        <v>#VALUE!</v>
      </c>
      <c r="AA9" s="98" t="e">
        <f>SUMIF([1]TAX!I:I,[1]DRDC!W9,[1]TAX!L:L)</f>
        <v>#VALUE!</v>
      </c>
      <c r="AB9" s="98" t="e">
        <f t="shared" si="6"/>
        <v>#VALUE!</v>
      </c>
      <c r="AC9" s="100" t="e">
        <f>SUMIF('[1]FIRST CUT-OFF'!$A:$A,[1]DRDC!$A9,'[1]FIRST CUT-OFF'!AC:AC)+SUMIF('[1]SECOND CUT-OFF'!$A:$A,[1]DRDC!$A9,'[1]SECOND CUT-OFF'!AC:AC)</f>
        <v>#VALUE!</v>
      </c>
      <c r="AD9" s="94" t="e">
        <f>SUMIF('[1]FIRST CUT-OFF'!$A:$A,[1]DRDC!$A9,'[1]FIRST CUT-OFF'!AD:AD)+SUMIF('[1]SECOND CUT-OFF'!$A:$A,[1]DRDC!$A9,'[1]SECOND CUT-OFF'!AD:AD)</f>
        <v>#VALUE!</v>
      </c>
      <c r="AE9" s="105" t="e">
        <f>SUMIF('[1]FIRST CUT-OFF'!$A:$A,[1]DRDC!$A9,'[1]FIRST CUT-OFF'!AE:AE)+SUMIF('[1]SECOND CUT-OFF'!$A:$A,[1]DRDC!$A9,'[1]SECOND CUT-OFF'!AE:AE)</f>
        <v>#VALUE!</v>
      </c>
      <c r="AF9" s="106" t="e">
        <f>SUMIF('[1]FIRST CUT-OFF'!$A:$A,[1]DRDC!$A9,'[1]FIRST CUT-OFF'!AF:AF)+SUMIF('[1]SECOND CUT-OFF'!$A:$A,[1]DRDC!$A9,'[1]SECOND CUT-OFF'!AF:AF)</f>
        <v>#VALUE!</v>
      </c>
      <c r="AG9" s="106" t="e">
        <f>SUMIF('[1]FIRST CUT-OFF'!$A:$A,[1]DRDC!$A9,'[1]FIRST CUT-OFF'!AG:AG)+SUMIF('[1]SECOND CUT-OFF'!$A:$A,[1]DRDC!$A9,'[1]SECOND CUT-OFF'!AG:AG)</f>
        <v>#VALUE!</v>
      </c>
      <c r="AH9" s="106" t="e">
        <f>SUMIF('[1]FIRST CUT-OFF'!$A:$A,[1]DRDC!$A9,'[1]FIRST CUT-OFF'!AH:AH)+SUMIF('[1]SECOND CUT-OFF'!$A:$A,[1]DRDC!$A9,'[1]SECOND CUT-OFF'!AH:AH)</f>
        <v>#VALUE!</v>
      </c>
      <c r="AI9" s="106" t="e">
        <f>SUMIF('[1]FIRST CUT-OFF'!$A:$A,[1]DRDC!$A9,'[1]FIRST CUT-OFF'!AI:AI)+SUMIF('[1]SECOND CUT-OFF'!$A:$A,[1]DRDC!$A9,'[1]SECOND CUT-OFF'!AI:AI)</f>
        <v>#VALUE!</v>
      </c>
      <c r="AJ9" s="106" t="e">
        <f>SUMIF('[1]FIRST CUT-OFF'!$A:$A,[1]DRDC!$A9,'[1]FIRST CUT-OFF'!AJ:AJ)+SUMIF('[1]SECOND CUT-OFF'!$A:$A,[1]DRDC!$A9,'[1]SECOND CUT-OFF'!AJ:AJ)</f>
        <v>#VALUE!</v>
      </c>
      <c r="AK9" s="105" t="e">
        <f t="shared" si="7"/>
        <v>#VALUE!</v>
      </c>
      <c r="AL9" s="113" t="e">
        <f>SUMIF('[1]FIRST CUT-OFF'!$A:$A,[1]DRDC!$A9,'[1]FIRST CUT-OFF'!AL:AL)+SUMIF('[1]SECOND CUT-OFF'!$A:$A,[1]DRDC!$A9,'[1]SECOND CUT-OFF'!AL:AL)</f>
        <v>#VALUE!</v>
      </c>
      <c r="AM9" s="107" t="e">
        <f>SUMIF('[1]FIRST CUT-OFF'!$A:$A,[1]DRDC!$A9,'[1]FIRST CUT-OFF'!AM:AM)+SUMIF('[1]SECOND CUT-OFF'!$A:$A,[1]DRDC!$A9,'[1]SECOND CUT-OFF'!AM:AM)</f>
        <v>#VALUE!</v>
      </c>
      <c r="AN9" s="107" t="e">
        <f>SUMIF('[1]FIRST CUT-OFF'!$A:$A,[1]DRDC!$A9,'[1]FIRST CUT-OFF'!AN:AN)+SUMIF('[1]SECOND CUT-OFF'!$A:$A,[1]DRDC!$A9,'[1]SECOND CUT-OFF'!AN:AN)</f>
        <v>#VALUE!</v>
      </c>
      <c r="AO9" s="107" t="e">
        <f>SUMIF('[1]FIRST CUT-OFF'!$A:$A,[1]DRDC!$A9,'[1]FIRST CUT-OFF'!AO:AO)+SUMIF('[1]SECOND CUT-OFF'!$A:$A,[1]DRDC!$A9,'[1]SECOND CUT-OFF'!AO:AO)</f>
        <v>#VALUE!</v>
      </c>
      <c r="AP9" s="108" t="e">
        <f t="shared" si="8"/>
        <v>#VALUE!</v>
      </c>
      <c r="AR9" s="109"/>
      <c r="AU9" s="79"/>
      <c r="AV9" s="79"/>
      <c r="AW9" s="79"/>
      <c r="AY9" s="109"/>
    </row>
    <row r="10" spans="1:144" ht="16.149999999999999" customHeight="1" x14ac:dyDescent="0.25">
      <c r="A10" s="115" t="s">
        <v>14</v>
      </c>
      <c r="B10" s="93">
        <f>9583.75+9583.75</f>
        <v>19167.5</v>
      </c>
      <c r="C10" s="94" t="e">
        <f>SUMIF('[1]FIRST CUT-OFF'!$A:$A,[1]DRDC!$A10,'[1]FIRST CUT-OFF'!C:C)+SUMIF('[1]SECOND CUT-OFF'!$A:$A,[1]DRDC!$A10,'[1]SECOND CUT-OFF'!C:C)</f>
        <v>#VALUE!</v>
      </c>
      <c r="D10" s="94" t="e">
        <f>SUMIF('[1]FIRST CUT-OFF'!$A:$A,[1]DRDC!$A10,'[1]FIRST CUT-OFF'!D:D)+SUMIF('[1]SECOND CUT-OFF'!$A:$A,[1]DRDC!$A10,'[1]SECOND CUT-OFF'!D:D)</f>
        <v>#VALUE!</v>
      </c>
      <c r="E10" s="94" t="e">
        <f>SUMIF('[1]FIRST CUT-OFF'!$A:$A,[1]DRDC!$A10,'[1]FIRST CUT-OFF'!E:E)+SUMIF('[1]SECOND CUT-OFF'!$A:$A,[1]DRDC!$A10,'[1]SECOND CUT-OFF'!E:E)</f>
        <v>#VALUE!</v>
      </c>
      <c r="F10" s="94" t="e">
        <f>SUMIF('[1]FIRST CUT-OFF'!$A:$A,[1]DRDC!$A10,'[1]FIRST CUT-OFF'!F:F)+SUMIF('[1]SECOND CUT-OFF'!$A:$A,[1]DRDC!$A10,'[1]SECOND CUT-OFF'!F:F)</f>
        <v>#VALUE!</v>
      </c>
      <c r="G10" s="95" t="e">
        <f t="shared" si="0"/>
        <v>#VALUE!</v>
      </c>
      <c r="H10" s="96" t="s">
        <v>153</v>
      </c>
      <c r="I10" s="116" t="e">
        <f>SUMIF('[1] NEW SSS'!$P:$P,[1]DRDC!H10,'[1] NEW SSS'!$G:$G)+SUMIF('[1] NEW SSS'!$P:$P,[1]DRDC!H10,'[1] NEW SSS'!$K:$K)</f>
        <v>#VALUE!</v>
      </c>
      <c r="J10" s="103" t="e">
        <f>SUMIF('[1] NEW SSS'!$P:$P,[1]DRDC!H10,'[1] NEW SSS'!$F:$F)+SUMIF('[1] NEW SSS'!$P:$P,[1]DRDC!H10,'[1] NEW SSS'!$J:$J)</f>
        <v>#VALUE!</v>
      </c>
      <c r="K10" s="98" t="e">
        <f t="shared" si="1"/>
        <v>#VALUE!</v>
      </c>
      <c r="L10" s="102" t="e">
        <f>SUMIF('[1] NEW SSS'!$P:$P,[1]DRDC!H10,'[1] NEW SSS'!$I:$I)</f>
        <v>#VALUE!</v>
      </c>
      <c r="M10" s="117" t="e">
        <f>SUMIF('[1]FIRST CUT-OFF'!$A:$A,[1]DRDC!$A10,'[1]FIRST CUT-OFF'!M:M)+SUMIF('[1]SECOND CUT-OFF'!$A:$A,[1]DRDC!$A10,'[1]SECOND CUT-OFF'!M:M)</f>
        <v>#VALUE!</v>
      </c>
      <c r="N10" s="118" t="e">
        <f>SUMIF('[1]FIRST CUT-OFF'!$A:$A,[1]DRDC!$A10,'[1]FIRST CUT-OFF'!N:N)+SUMIF('[1]SECOND CUT-OFF'!$A:$A,[1]DRDC!$A10,'[1]SECOND CUT-OFF'!N:N)</f>
        <v>#VALUE!</v>
      </c>
      <c r="O10" s="101">
        <v>479.19</v>
      </c>
      <c r="P10" s="102">
        <f t="shared" si="3"/>
        <v>479.185</v>
      </c>
      <c r="Q10" s="103">
        <f t="shared" si="4"/>
        <v>958.375</v>
      </c>
      <c r="R10" s="104">
        <v>200</v>
      </c>
      <c r="S10" s="104">
        <f t="shared" si="9"/>
        <v>200</v>
      </c>
      <c r="T10" s="118" t="e">
        <f>SUMIF('[1]FIRST CUT-OFF'!$A:$A,[1]DRDC!$A10,'[1]FIRST CUT-OFF'!T:T)+SUMIF('[1]SECOND CUT-OFF'!$A:$A,[1]DRDC!$A10,'[1]SECOND CUT-OFF'!T:T)</f>
        <v>#VALUE!</v>
      </c>
      <c r="U10" s="118" t="e">
        <f>SUMIF('[1]FIRST CUT-OFF'!$A:$A,[1]DRDC!$A10,'[1]FIRST CUT-OFF'!U:U)+SUMIF('[1]SECOND CUT-OFF'!$A:$A,[1]DRDC!$A10,'[1]SECOND CUT-OFF'!U:U)</f>
        <v>#VALUE!</v>
      </c>
      <c r="V10" s="118" t="e">
        <f>SUMIF('[1]FIRST CUT-OFF'!$A:$A,[1]DRDC!$A10,'[1]FIRST CUT-OFF'!V:V)+SUMIF('[1]SECOND CUT-OFF'!$A:$A,[1]DRDC!$A10,'[1]SECOND CUT-OFF'!V:V)</f>
        <v>#VALUE!</v>
      </c>
      <c r="W10" s="119" t="s">
        <v>154</v>
      </c>
      <c r="X10" s="98" t="e">
        <f t="shared" si="5"/>
        <v>#VALUE!</v>
      </c>
      <c r="Y10" s="98" t="e">
        <f>SUMIF([1]TAX!I:I,[1]DRDC!W10,[1]TAX!J:J)</f>
        <v>#VALUE!</v>
      </c>
      <c r="Z10" s="98" t="e">
        <f>SUMIF([1]TAX!I:I,[1]DRDC!W10,[1]TAX!K:K)</f>
        <v>#VALUE!</v>
      </c>
      <c r="AA10" s="98" t="e">
        <f>SUMIF([1]TAX!I:I,[1]DRDC!W10,[1]TAX!L:L)</f>
        <v>#VALUE!</v>
      </c>
      <c r="AB10" s="98" t="e">
        <f t="shared" si="6"/>
        <v>#VALUE!</v>
      </c>
      <c r="AC10" s="100" t="e">
        <f>SUMIF('[1]FIRST CUT-OFF'!$A:$A,[1]DRDC!$A10,'[1]FIRST CUT-OFF'!AC:AC)+SUMIF('[1]SECOND CUT-OFF'!$A:$A,[1]DRDC!$A10,'[1]SECOND CUT-OFF'!AC:AC)</f>
        <v>#VALUE!</v>
      </c>
      <c r="AD10" s="120" t="e">
        <f>SUMIF('[1]FIRST CUT-OFF'!$A:$A,[1]DRDC!$A10,'[1]FIRST CUT-OFF'!AD:AD)+SUMIF('[1]SECOND CUT-OFF'!$A:$A,[1]DRDC!$A10,'[1]SECOND CUT-OFF'!AD:AD)</f>
        <v>#VALUE!</v>
      </c>
      <c r="AE10" s="105" t="e">
        <f>SUMIF('[1]FIRST CUT-OFF'!$A:$A,[1]DRDC!$A10,'[1]FIRST CUT-OFF'!AE:AE)+SUMIF('[1]SECOND CUT-OFF'!$A:$A,[1]DRDC!$A10,'[1]SECOND CUT-OFF'!AE:AE)</f>
        <v>#VALUE!</v>
      </c>
      <c r="AF10" s="106" t="e">
        <f>SUMIF('[1]FIRST CUT-OFF'!$A:$A,[1]DRDC!$A10,'[1]FIRST CUT-OFF'!AF:AF)+SUMIF('[1]SECOND CUT-OFF'!$A:$A,[1]DRDC!$A10,'[1]SECOND CUT-OFF'!AF:AF)</f>
        <v>#VALUE!</v>
      </c>
      <c r="AG10" s="106" t="e">
        <f>SUMIF('[1]FIRST CUT-OFF'!$A:$A,[1]DRDC!$A10,'[1]FIRST CUT-OFF'!AG:AG)+SUMIF('[1]SECOND CUT-OFF'!$A:$A,[1]DRDC!$A10,'[1]SECOND CUT-OFF'!AG:AG)</f>
        <v>#VALUE!</v>
      </c>
      <c r="AH10" s="106" t="e">
        <f>SUMIF('[1]FIRST CUT-OFF'!$A:$A,[1]DRDC!$A10,'[1]FIRST CUT-OFF'!AH:AH)+SUMIF('[1]SECOND CUT-OFF'!$A:$A,[1]DRDC!$A10,'[1]SECOND CUT-OFF'!AH:AH)</f>
        <v>#VALUE!</v>
      </c>
      <c r="AI10" s="106" t="e">
        <f>SUMIF('[1]FIRST CUT-OFF'!$A:$A,[1]DRDC!$A10,'[1]FIRST CUT-OFF'!AI:AI)+SUMIF('[1]SECOND CUT-OFF'!$A:$A,[1]DRDC!$A10,'[1]SECOND CUT-OFF'!AI:AI)</f>
        <v>#VALUE!</v>
      </c>
      <c r="AJ10" s="106" t="e">
        <f>SUMIF('[1]FIRST CUT-OFF'!$A:$A,[1]DRDC!$A10,'[1]FIRST CUT-OFF'!AJ:AJ)+SUMIF('[1]SECOND CUT-OFF'!$A:$A,[1]DRDC!$A10,'[1]SECOND CUT-OFF'!AJ:AJ)</f>
        <v>#VALUE!</v>
      </c>
      <c r="AK10" s="105" t="e">
        <f t="shared" si="7"/>
        <v>#VALUE!</v>
      </c>
      <c r="AL10" s="113" t="e">
        <f>SUMIF('[1]FIRST CUT-OFF'!$A:$A,[1]DRDC!$A10,'[1]FIRST CUT-OFF'!AL:AL)+SUMIF('[1]SECOND CUT-OFF'!$A:$A,[1]DRDC!$A10,'[1]SECOND CUT-OFF'!AL:AL)</f>
        <v>#VALUE!</v>
      </c>
      <c r="AM10" s="113" t="e">
        <f>SUMIF('[1]FIRST CUT-OFF'!$A:$A,[1]DRDC!$A10,'[1]FIRST CUT-OFF'!AM:AM)+SUMIF('[1]SECOND CUT-OFF'!$A:$A,[1]DRDC!$A10,'[1]SECOND CUT-OFF'!AM:AM)</f>
        <v>#VALUE!</v>
      </c>
      <c r="AN10" s="113" t="e">
        <f>SUMIF('[1]FIRST CUT-OFF'!$A:$A,[1]DRDC!$A10,'[1]FIRST CUT-OFF'!AN:AN)+SUMIF('[1]SECOND CUT-OFF'!$A:$A,[1]DRDC!$A10,'[1]SECOND CUT-OFF'!AN:AN)</f>
        <v>#VALUE!</v>
      </c>
      <c r="AO10" s="113" t="e">
        <f>SUMIF('[1]FIRST CUT-OFF'!$A:$A,[1]DRDC!$A10,'[1]FIRST CUT-OFF'!AO:AO)+SUMIF('[1]SECOND CUT-OFF'!$A:$A,[1]DRDC!$A10,'[1]SECOND CUT-OFF'!AO:AO)</f>
        <v>#VALUE!</v>
      </c>
      <c r="AP10" s="108" t="e">
        <f t="shared" si="8"/>
        <v>#VALUE!</v>
      </c>
      <c r="AR10" s="109"/>
      <c r="AU10" s="79"/>
      <c r="AV10" s="79"/>
      <c r="AW10" s="79"/>
      <c r="AY10" s="121"/>
    </row>
    <row r="11" spans="1:144" s="139" customFormat="1" ht="16.149999999999999" customHeight="1" x14ac:dyDescent="0.25">
      <c r="A11" s="122" t="s">
        <v>15</v>
      </c>
      <c r="B11" s="123">
        <f>230000</f>
        <v>230000</v>
      </c>
      <c r="C11" s="124" t="e">
        <f>SUMIF('[1]FIRST CUT-OFF'!$A:$A,[1]DRDC!$A11,'[1]FIRST CUT-OFF'!C:C)+SUMIF('[1]SECOND CUT-OFF'!$A:$A,[1]DRDC!$A11,'[1]SECOND CUT-OFF'!C:C)</f>
        <v>#VALUE!</v>
      </c>
      <c r="D11" s="124" t="e">
        <f>SUMIF('[1]FIRST CUT-OFF'!$A:$A,[1]DRDC!$A11,'[1]FIRST CUT-OFF'!D:D)+SUMIF('[1]SECOND CUT-OFF'!$A:$A,[1]DRDC!$A11,'[1]SECOND CUT-OFF'!D:D)</f>
        <v>#VALUE!</v>
      </c>
      <c r="E11" s="124" t="e">
        <f>SUMIF('[1]FIRST CUT-OFF'!$A:$A,[1]DRDC!$A11,'[1]FIRST CUT-OFF'!E:E)+SUMIF('[1]SECOND CUT-OFF'!$A:$A,[1]DRDC!$A11,'[1]SECOND CUT-OFF'!E:E)</f>
        <v>#VALUE!</v>
      </c>
      <c r="F11" s="124" t="e">
        <f>SUMIF('[1]FIRST CUT-OFF'!$A:$A,[1]DRDC!$A11,'[1]FIRST CUT-OFF'!F:F)+SUMIF('[1]SECOND CUT-OFF'!$A:$A,[1]DRDC!$A11,'[1]SECOND CUT-OFF'!F:F)</f>
        <v>#VALUE!</v>
      </c>
      <c r="G11" s="125" t="e">
        <f t="shared" si="0"/>
        <v>#VALUE!</v>
      </c>
      <c r="H11" s="126" t="s">
        <v>147</v>
      </c>
      <c r="I11" s="127" t="e">
        <f>SUMIF('[1] NEW SSS'!$P:$P,[1]DRDC!H11,'[1] NEW SSS'!$G:$G)+SUMIF('[1] NEW SSS'!$P:$P,[1]DRDC!H11,'[1] NEW SSS'!$K:$K)</f>
        <v>#VALUE!</v>
      </c>
      <c r="J11" s="128" t="e">
        <f>SUMIF('[1] NEW SSS'!$P:$P,[1]DRDC!H11,'[1] NEW SSS'!$F:$F)+SUMIF('[1] NEW SSS'!$P:$P,[1]DRDC!H11,'[1] NEW SSS'!$J:$J)</f>
        <v>#VALUE!</v>
      </c>
      <c r="K11" s="129" t="e">
        <f t="shared" si="1"/>
        <v>#VALUE!</v>
      </c>
      <c r="L11" s="130" t="e">
        <f>SUMIF('[1] NEW SSS'!$P:$P,[1]DRDC!H11,'[1] NEW SSS'!$I:$I)</f>
        <v>#VALUE!</v>
      </c>
      <c r="M11" s="131" t="e">
        <f>SUMIF('[1]FIRST CUT-OFF'!$A:$A,[1]DRDC!$A11,'[1]FIRST CUT-OFF'!M:M)+SUMIF('[1]SECOND CUT-OFF'!$A:$A,[1]DRDC!$A11,'[1]SECOND CUT-OFF'!M:M)</f>
        <v>#VALUE!</v>
      </c>
      <c r="N11" s="132" t="e">
        <f>SUMIF('[1]FIRST CUT-OFF'!$A:$A,[1]DRDC!$A11,'[1]FIRST CUT-OFF'!N:N)+SUMIF('[1]SECOND CUT-OFF'!$A:$A,[1]DRDC!$A11,'[1]SECOND CUT-OFF'!N:N)</f>
        <v>#VALUE!</v>
      </c>
      <c r="O11" s="133">
        <f t="shared" si="2"/>
        <v>5750</v>
      </c>
      <c r="P11" s="130">
        <f t="shared" si="3"/>
        <v>5750</v>
      </c>
      <c r="Q11" s="128">
        <f t="shared" si="4"/>
        <v>11500</v>
      </c>
      <c r="R11" s="104">
        <v>200</v>
      </c>
      <c r="S11" s="104">
        <f t="shared" si="9"/>
        <v>200</v>
      </c>
      <c r="T11" s="132" t="e">
        <f>SUMIF('[1]FIRST CUT-OFF'!$A:$A,[1]DRDC!$A11,'[1]FIRST CUT-OFF'!T:T)+SUMIF('[1]SECOND CUT-OFF'!$A:$A,[1]DRDC!$A11,'[1]SECOND CUT-OFF'!T:T)</f>
        <v>#VALUE!</v>
      </c>
      <c r="U11" s="132" t="e">
        <f>SUMIF('[1]FIRST CUT-OFF'!$A:$A,[1]DRDC!$A11,'[1]FIRST CUT-OFF'!U:U)+SUMIF('[1]SECOND CUT-OFF'!$A:$A,[1]DRDC!$A11,'[1]SECOND CUT-OFF'!U:U)</f>
        <v>#VALUE!</v>
      </c>
      <c r="V11" s="132" t="e">
        <f>SUMIF('[1]FIRST CUT-OFF'!$A:$A,[1]DRDC!$A11,'[1]FIRST CUT-OFF'!V:V)+SUMIF('[1]SECOND CUT-OFF'!$A:$A,[1]DRDC!$A11,'[1]SECOND CUT-OFF'!V:V)</f>
        <v>#VALUE!</v>
      </c>
      <c r="W11" s="134" t="s">
        <v>155</v>
      </c>
      <c r="X11" s="98" t="e">
        <f t="shared" si="5"/>
        <v>#VALUE!</v>
      </c>
      <c r="Y11" s="98" t="e">
        <f>SUMIF([1]TAX!I:I,[1]DRDC!W11,[1]TAX!J:J)</f>
        <v>#VALUE!</v>
      </c>
      <c r="Z11" s="98" t="e">
        <f>SUMIF([1]TAX!I:I,[1]DRDC!W11,[1]TAX!K:K)</f>
        <v>#VALUE!</v>
      </c>
      <c r="AA11" s="98" t="e">
        <f>SUMIF([1]TAX!I:I,[1]DRDC!W11,[1]TAX!L:L)</f>
        <v>#VALUE!</v>
      </c>
      <c r="AB11" s="98" t="e">
        <f t="shared" si="6"/>
        <v>#VALUE!</v>
      </c>
      <c r="AC11" s="135" t="e">
        <f>SUMIF('[1]FIRST CUT-OFF'!$A:$A,[1]DRDC!$A11,'[1]FIRST CUT-OFF'!AC:AC)+SUMIF('[1]SECOND CUT-OFF'!$A:$A,[1]DRDC!$A11,'[1]SECOND CUT-OFF'!AC:AC)</f>
        <v>#VALUE!</v>
      </c>
      <c r="AD11" s="131" t="e">
        <f>SUMIF('[1]FIRST CUT-OFF'!$A:$A,[1]DRDC!$A11,'[1]FIRST CUT-OFF'!AD:AD)+SUMIF('[1]SECOND CUT-OFF'!$A:$A,[1]DRDC!$A11,'[1]SECOND CUT-OFF'!AD:AD)</f>
        <v>#VALUE!</v>
      </c>
      <c r="AE11" s="136" t="e">
        <f>SUMIF('[1]FIRST CUT-OFF'!$A:$A,[1]DRDC!$A11,'[1]FIRST CUT-OFF'!AE:AE)+SUMIF('[1]SECOND CUT-OFF'!$A:$A,[1]DRDC!$A11,'[1]SECOND CUT-OFF'!AE:AE)</f>
        <v>#VALUE!</v>
      </c>
      <c r="AF11" s="137" t="e">
        <f>SUMIF('[1]FIRST CUT-OFF'!$A:$A,[1]DRDC!$A11,'[1]FIRST CUT-OFF'!AF:AF)+SUMIF('[1]SECOND CUT-OFF'!$A:$A,[1]DRDC!$A11,'[1]SECOND CUT-OFF'!AF:AF)</f>
        <v>#VALUE!</v>
      </c>
      <c r="AG11" s="137" t="e">
        <f>SUMIF('[1]FIRST CUT-OFF'!$A:$A,[1]DRDC!$A11,'[1]FIRST CUT-OFF'!AG:AG)+SUMIF('[1]SECOND CUT-OFF'!$A:$A,[1]DRDC!$A11,'[1]SECOND CUT-OFF'!AG:AG)</f>
        <v>#VALUE!</v>
      </c>
      <c r="AH11" s="137" t="e">
        <f>SUMIF('[1]FIRST CUT-OFF'!$A:$A,[1]DRDC!$A11,'[1]FIRST CUT-OFF'!AH:AH)+SUMIF('[1]SECOND CUT-OFF'!$A:$A,[1]DRDC!$A11,'[1]SECOND CUT-OFF'!AH:AH)</f>
        <v>#VALUE!</v>
      </c>
      <c r="AI11" s="137" t="e">
        <f>SUMIF('[1]FIRST CUT-OFF'!$A:$A,[1]DRDC!$A11,'[1]FIRST CUT-OFF'!AI:AI)+SUMIF('[1]SECOND CUT-OFF'!$A:$A,[1]DRDC!$A11,'[1]SECOND CUT-OFF'!AI:AI)</f>
        <v>#VALUE!</v>
      </c>
      <c r="AJ11" s="137" t="e">
        <f>SUMIF('[1]FIRST CUT-OFF'!$A:$A,[1]DRDC!$A11,'[1]FIRST CUT-OFF'!AJ:AJ)+SUMIF('[1]SECOND CUT-OFF'!$A:$A,[1]DRDC!$A11,'[1]SECOND CUT-OFF'!AJ:AJ)</f>
        <v>#VALUE!</v>
      </c>
      <c r="AK11" s="105" t="e">
        <f t="shared" si="7"/>
        <v>#VALUE!</v>
      </c>
      <c r="AL11" s="138" t="e">
        <f>SUMIF('[1]FIRST CUT-OFF'!$A:$A,[1]DRDC!$A11,'[1]FIRST CUT-OFF'!AL:AL)+SUMIF('[1]SECOND CUT-OFF'!$A:$A,[1]DRDC!$A11,'[1]SECOND CUT-OFF'!AL:AL)</f>
        <v>#VALUE!</v>
      </c>
      <c r="AM11" s="138" t="e">
        <f>SUMIF('[1]FIRST CUT-OFF'!$A:$A,[1]DRDC!$A11,'[1]FIRST CUT-OFF'!AM:AM)+SUMIF('[1]SECOND CUT-OFF'!$A:$A,[1]DRDC!$A11,'[1]SECOND CUT-OFF'!AM:AM)</f>
        <v>#VALUE!</v>
      </c>
      <c r="AN11" s="138" t="e">
        <f>SUMIF('[1]FIRST CUT-OFF'!$A:$A,[1]DRDC!$A11,'[1]FIRST CUT-OFF'!AN:AN)+SUMIF('[1]SECOND CUT-OFF'!$A:$A,[1]DRDC!$A11,'[1]SECOND CUT-OFF'!AN:AN)</f>
        <v>#VALUE!</v>
      </c>
      <c r="AO11" s="138" t="e">
        <f>SUMIF('[1]FIRST CUT-OFF'!$A:$A,[1]DRDC!$A11,'[1]FIRST CUT-OFF'!AO:AO)+SUMIF('[1]SECOND CUT-OFF'!$A:$A,[1]DRDC!$A11,'[1]SECOND CUT-OFF'!AO:AO)</f>
        <v>#VALUE!</v>
      </c>
      <c r="AP11" s="108" t="e">
        <f t="shared" si="8"/>
        <v>#VALUE!</v>
      </c>
      <c r="AQ11" s="139" t="s">
        <v>156</v>
      </c>
      <c r="AR11" s="121"/>
      <c r="AS11" s="37"/>
      <c r="AT11" s="37"/>
      <c r="AU11" s="140"/>
      <c r="AV11" s="140"/>
      <c r="AW11" s="140"/>
      <c r="AY11" s="121"/>
    </row>
    <row r="12" spans="1:144" s="139" customFormat="1" ht="16.149999999999999" customHeight="1" x14ac:dyDescent="0.25">
      <c r="A12" s="122" t="s">
        <v>16</v>
      </c>
      <c r="B12" s="123">
        <f>21412*0</f>
        <v>0</v>
      </c>
      <c r="C12" s="124" t="e">
        <f>SUMIF('[1]FIRST CUT-OFF'!$A:$A,[1]DRDC!$A12,'[1]FIRST CUT-OFF'!C:C)+SUMIF('[1]SECOND CUT-OFF'!$A:$A,[1]DRDC!$A12,'[1]SECOND CUT-OFF'!C:C)</f>
        <v>#VALUE!</v>
      </c>
      <c r="D12" s="124" t="e">
        <f>SUMIF('[1]FIRST CUT-OFF'!$A:$A,[1]DRDC!$A12,'[1]FIRST CUT-OFF'!D:D)+SUMIF('[1]SECOND CUT-OFF'!$A:$A,[1]DRDC!$A12,'[1]SECOND CUT-OFF'!D:D)</f>
        <v>#VALUE!</v>
      </c>
      <c r="E12" s="124" t="e">
        <f>SUMIF('[1]FIRST CUT-OFF'!$A:$A,[1]DRDC!$A12,'[1]FIRST CUT-OFF'!E:E)+SUMIF('[1]SECOND CUT-OFF'!$A:$A,[1]DRDC!$A12,'[1]SECOND CUT-OFF'!E:E)</f>
        <v>#VALUE!</v>
      </c>
      <c r="F12" s="124" t="e">
        <f>SUMIF('[1]FIRST CUT-OFF'!$A:$A,[1]DRDC!$A12,'[1]FIRST CUT-OFF'!F:F)+SUMIF('[1]SECOND CUT-OFF'!$A:$A,[1]DRDC!$A12,'[1]SECOND CUT-OFF'!F:F)</f>
        <v>#VALUE!</v>
      </c>
      <c r="G12" s="125" t="e">
        <f t="shared" si="0"/>
        <v>#VALUE!</v>
      </c>
      <c r="H12" s="126"/>
      <c r="I12" s="141" t="e">
        <f>SUMIF('[1] NEW SSS'!$P:$P,[1]DRDC!H12,'[1] NEW SSS'!$G:$G)+SUMIF('[1] NEW SSS'!$P:$P,[1]DRDC!H12,'[1] NEW SSS'!$K:$K)</f>
        <v>#VALUE!</v>
      </c>
      <c r="J12" s="128" t="e">
        <f>SUMIF('[1] NEW SSS'!$P:$P,[1]DRDC!H12,'[1] NEW SSS'!$F:$F)+SUMIF('[1] NEW SSS'!$P:$P,[1]DRDC!H12,'[1] NEW SSS'!$J:$J)</f>
        <v>#VALUE!</v>
      </c>
      <c r="K12" s="129" t="e">
        <f t="shared" si="1"/>
        <v>#VALUE!</v>
      </c>
      <c r="L12" s="130" t="e">
        <f>SUMIF('[1] NEW SSS'!$P:$P,[1]DRDC!H12,'[1] NEW SSS'!$I:$I)</f>
        <v>#VALUE!</v>
      </c>
      <c r="M12" s="124" t="e">
        <f>SUMIF('[1]FIRST CUT-OFF'!$A:$A,[1]DRDC!$A12,'[1]FIRST CUT-OFF'!M:M)+SUMIF('[1]SECOND CUT-OFF'!$A:$A,[1]DRDC!$A12,'[1]SECOND CUT-OFF'!M:M)</f>
        <v>#VALUE!</v>
      </c>
      <c r="N12" s="132" t="e">
        <f>SUMIF('[1]FIRST CUT-OFF'!$A:$A,[1]DRDC!$A12,'[1]FIRST CUT-OFF'!N:N)+SUMIF('[1]SECOND CUT-OFF'!$A:$A,[1]DRDC!$A12,'[1]SECOND CUT-OFF'!N:N)</f>
        <v>#VALUE!</v>
      </c>
      <c r="O12" s="133">
        <f t="shared" si="2"/>
        <v>0</v>
      </c>
      <c r="P12" s="130">
        <f t="shared" si="3"/>
        <v>0</v>
      </c>
      <c r="Q12" s="128">
        <f t="shared" si="4"/>
        <v>0</v>
      </c>
      <c r="R12" s="104"/>
      <c r="S12" s="104"/>
      <c r="T12" s="132" t="e">
        <f>SUMIF('[1]FIRST CUT-OFF'!$A:$A,[1]DRDC!$A12,'[1]FIRST CUT-OFF'!T:T)+SUMIF('[1]SECOND CUT-OFF'!$A:$A,[1]DRDC!$A12,'[1]SECOND CUT-OFF'!T:T)</f>
        <v>#VALUE!</v>
      </c>
      <c r="U12" s="132" t="e">
        <f>SUMIF('[1]FIRST CUT-OFF'!$A:$A,[1]DRDC!$A12,'[1]FIRST CUT-OFF'!U:U)+SUMIF('[1]SECOND CUT-OFF'!$A:$A,[1]DRDC!$A12,'[1]SECOND CUT-OFF'!U:U)</f>
        <v>#VALUE!</v>
      </c>
      <c r="V12" s="132" t="e">
        <f>SUMIF('[1]FIRST CUT-OFF'!$A:$A,[1]DRDC!$A12,'[1]FIRST CUT-OFF'!V:V)+SUMIF('[1]SECOND CUT-OFF'!$A:$A,[1]DRDC!$A12,'[1]SECOND CUT-OFF'!V:V)</f>
        <v>#VALUE!</v>
      </c>
      <c r="W12" s="133"/>
      <c r="X12" s="98" t="e">
        <f t="shared" si="5"/>
        <v>#VALUE!</v>
      </c>
      <c r="Y12" s="98" t="e">
        <f>SUMIF([1]TAX!I:I,[1]DRDC!W12,[1]TAX!J:J)</f>
        <v>#VALUE!</v>
      </c>
      <c r="Z12" s="98" t="e">
        <f>SUMIF([1]TAX!I:I,[1]DRDC!W12,[1]TAX!K:K)</f>
        <v>#VALUE!</v>
      </c>
      <c r="AA12" s="98" t="e">
        <f>SUMIF([1]TAX!I:I,[1]DRDC!W12,[1]TAX!L:L)</f>
        <v>#VALUE!</v>
      </c>
      <c r="AB12" s="98" t="e">
        <f t="shared" si="6"/>
        <v>#VALUE!</v>
      </c>
      <c r="AC12" s="135" t="e">
        <f>SUMIF('[1]FIRST CUT-OFF'!$A:$A,[1]DRDC!$A12,'[1]FIRST CUT-OFF'!AC:AC)+SUMIF('[1]SECOND CUT-OFF'!$A:$A,[1]DRDC!$A12,'[1]SECOND CUT-OFF'!AC:AC)</f>
        <v>#VALUE!</v>
      </c>
      <c r="AD12" s="124" t="e">
        <f>SUMIF('[1]FIRST CUT-OFF'!$A:$A,[1]DRDC!$A12,'[1]FIRST CUT-OFF'!AD:AD)+SUMIF('[1]SECOND CUT-OFF'!$A:$A,[1]DRDC!$A12,'[1]SECOND CUT-OFF'!AD:AD)</f>
        <v>#VALUE!</v>
      </c>
      <c r="AE12" s="136" t="e">
        <f>SUMIF('[1]FIRST CUT-OFF'!$A:$A,[1]DRDC!$A12,'[1]FIRST CUT-OFF'!AE:AE)+SUMIF('[1]SECOND CUT-OFF'!$A:$A,[1]DRDC!$A12,'[1]SECOND CUT-OFF'!AE:AE)</f>
        <v>#VALUE!</v>
      </c>
      <c r="AF12" s="137" t="e">
        <f>SUMIF('[1]FIRST CUT-OFF'!$A:$A,[1]DRDC!$A12,'[1]FIRST CUT-OFF'!AF:AF)+SUMIF('[1]SECOND CUT-OFF'!$A:$A,[1]DRDC!$A12,'[1]SECOND CUT-OFF'!AF:AF)</f>
        <v>#VALUE!</v>
      </c>
      <c r="AG12" s="137" t="e">
        <f>SUMIF('[1]FIRST CUT-OFF'!$A:$A,[1]DRDC!$A12,'[1]FIRST CUT-OFF'!AG:AG)+SUMIF('[1]SECOND CUT-OFF'!$A:$A,[1]DRDC!$A12,'[1]SECOND CUT-OFF'!AG:AG)</f>
        <v>#VALUE!</v>
      </c>
      <c r="AH12" s="137" t="e">
        <f>SUMIF('[1]FIRST CUT-OFF'!$A:$A,[1]DRDC!$A12,'[1]FIRST CUT-OFF'!AH:AH)+SUMIF('[1]SECOND CUT-OFF'!$A:$A,[1]DRDC!$A12,'[1]SECOND CUT-OFF'!AH:AH)</f>
        <v>#VALUE!</v>
      </c>
      <c r="AI12" s="137" t="e">
        <f>SUMIF('[1]FIRST CUT-OFF'!$A:$A,[1]DRDC!$A12,'[1]FIRST CUT-OFF'!AI:AI)+SUMIF('[1]SECOND CUT-OFF'!$A:$A,[1]DRDC!$A12,'[1]SECOND CUT-OFF'!AI:AI)</f>
        <v>#VALUE!</v>
      </c>
      <c r="AJ12" s="137" t="e">
        <f>SUMIF('[1]FIRST CUT-OFF'!$A:$A,[1]DRDC!$A12,'[1]FIRST CUT-OFF'!AJ:AJ)+SUMIF('[1]SECOND CUT-OFF'!$A:$A,[1]DRDC!$A12,'[1]SECOND CUT-OFF'!AJ:AJ)</f>
        <v>#VALUE!</v>
      </c>
      <c r="AK12" s="105" t="e">
        <f t="shared" si="7"/>
        <v>#VALUE!</v>
      </c>
      <c r="AL12" s="138" t="e">
        <f>SUMIF('[1]FIRST CUT-OFF'!$A:$A,[1]DRDC!$A12,'[1]FIRST CUT-OFF'!AL:AL)+SUMIF('[1]SECOND CUT-OFF'!$A:$A,[1]DRDC!$A12,'[1]SECOND CUT-OFF'!AL:AL)</f>
        <v>#VALUE!</v>
      </c>
      <c r="AM12" s="142" t="e">
        <f>SUMIF('[1]FIRST CUT-OFF'!$A:$A,[1]DRDC!$A12,'[1]FIRST CUT-OFF'!AM:AM)+SUMIF('[1]SECOND CUT-OFF'!$A:$A,[1]DRDC!$A12,'[1]SECOND CUT-OFF'!AM:AM)</f>
        <v>#VALUE!</v>
      </c>
      <c r="AN12" s="142" t="e">
        <f>SUMIF('[1]FIRST CUT-OFF'!$A:$A,[1]DRDC!$A12,'[1]FIRST CUT-OFF'!AN:AN)+SUMIF('[1]SECOND CUT-OFF'!$A:$A,[1]DRDC!$A12,'[1]SECOND CUT-OFF'!AN:AN)</f>
        <v>#VALUE!</v>
      </c>
      <c r="AO12" s="142" t="e">
        <f>SUMIF('[1]FIRST CUT-OFF'!$A:$A,[1]DRDC!$A12,'[1]FIRST CUT-OFF'!AO:AO)+SUMIF('[1]SECOND CUT-OFF'!$A:$A,[1]DRDC!$A12,'[1]SECOND CUT-OFF'!AO:AO)</f>
        <v>#VALUE!</v>
      </c>
      <c r="AP12" s="108" t="e">
        <f>AK12+AL12+AM12+AN12+AO12</f>
        <v>#VALUE!</v>
      </c>
      <c r="AR12" s="121"/>
      <c r="AS12" s="143" t="e">
        <f>I12+O12+R12</f>
        <v>#VALUE!</v>
      </c>
      <c r="AT12" s="37"/>
      <c r="AU12" s="140"/>
      <c r="AV12" s="140"/>
      <c r="AW12" s="140"/>
      <c r="AY12" s="121"/>
    </row>
    <row r="13" spans="1:144" ht="16.149999999999999" customHeight="1" x14ac:dyDescent="0.25">
      <c r="A13" s="92" t="s">
        <v>107</v>
      </c>
      <c r="B13" s="144">
        <v>20000</v>
      </c>
      <c r="C13" s="94" t="e">
        <f>SUMIF('[1]FIRST CUT-OFF'!$A:$A,[1]DRDC!$A13,'[1]FIRST CUT-OFF'!C:C)+SUMIF('[1]SECOND CUT-OFF'!$A:$A,[1]DRDC!$A13,'[1]SECOND CUT-OFF'!C:C)</f>
        <v>#VALUE!</v>
      </c>
      <c r="D13" s="94" t="e">
        <f>SUMIF('[1]FIRST CUT-OFF'!$A:$A,[1]DRDC!$A13,'[1]FIRST CUT-OFF'!D:D)+SUMIF('[1]SECOND CUT-OFF'!$A:$A,[1]DRDC!$A13,'[1]SECOND CUT-OFF'!D:D)</f>
        <v>#VALUE!</v>
      </c>
      <c r="E13" s="94" t="e">
        <f>SUMIF('[1]FIRST CUT-OFF'!$A:$A,[1]DRDC!$A13,'[1]FIRST CUT-OFF'!E:E)+SUMIF('[1]SECOND CUT-OFF'!$A:$A,[1]DRDC!$A13,'[1]SECOND CUT-OFF'!E:E)</f>
        <v>#VALUE!</v>
      </c>
      <c r="F13" s="94" t="e">
        <f>SUMIF('[1]FIRST CUT-OFF'!$A:$A,[1]DRDC!$A13,'[1]FIRST CUT-OFF'!F:F)+SUMIF('[1]SECOND CUT-OFF'!$A:$A,[1]DRDC!$A13,'[1]SECOND CUT-OFF'!F:F)</f>
        <v>#VALUE!</v>
      </c>
      <c r="G13" s="95" t="e">
        <f t="shared" si="0"/>
        <v>#VALUE!</v>
      </c>
      <c r="H13" s="96" t="s">
        <v>157</v>
      </c>
      <c r="I13" s="97" t="e">
        <f>SUMIF('[1] NEW SSS'!$P:$P,[1]DRDC!H13,'[1] NEW SSS'!$G:$G)+SUMIF('[1] NEW SSS'!$P:$P,[1]DRDC!H13,'[1] NEW SSS'!$K:$K)</f>
        <v>#VALUE!</v>
      </c>
      <c r="J13" s="93" t="e">
        <f>SUMIF('[1] NEW SSS'!$P:$P,[1]DRDC!H13,'[1] NEW SSS'!$F:$F)+SUMIF('[1] NEW SSS'!$P:$P,[1]DRDC!H13,'[1] NEW SSS'!$J:$J)</f>
        <v>#VALUE!</v>
      </c>
      <c r="K13" s="98" t="e">
        <f t="shared" si="1"/>
        <v>#VALUE!</v>
      </c>
      <c r="L13" s="93" t="e">
        <f>SUMIF('[1] NEW SSS'!$P:$P,[1]DRDC!H13,'[1] NEW SSS'!$I:$I)</f>
        <v>#VALUE!</v>
      </c>
      <c r="M13" s="99" t="e">
        <f>SUMIF('[1]FIRST CUT-OFF'!$A:$A,[1]DRDC!$A13,'[1]FIRST CUT-OFF'!M:M)+SUMIF('[1]SECOND CUT-OFF'!$A:$A,[1]DRDC!$A13,'[1]SECOND CUT-OFF'!M:M)</f>
        <v>#VALUE!</v>
      </c>
      <c r="N13" s="118" t="e">
        <f>SUMIF('[1]FIRST CUT-OFF'!$A:$A,[1]DRDC!$A13,'[1]FIRST CUT-OFF'!N:N)+SUMIF('[1]SECOND CUT-OFF'!$A:$A,[1]DRDC!$A13,'[1]SECOND CUT-OFF'!N:N)</f>
        <v>#VALUE!</v>
      </c>
      <c r="O13" s="101">
        <f t="shared" si="2"/>
        <v>500</v>
      </c>
      <c r="P13" s="102">
        <f t="shared" si="3"/>
        <v>500</v>
      </c>
      <c r="Q13" s="103">
        <f t="shared" si="4"/>
        <v>1000</v>
      </c>
      <c r="R13" s="104">
        <v>200</v>
      </c>
      <c r="S13" s="104">
        <f t="shared" si="9"/>
        <v>200</v>
      </c>
      <c r="T13" s="118" t="e">
        <f>SUMIF('[1]FIRST CUT-OFF'!$A:$A,[1]DRDC!$A13,'[1]FIRST CUT-OFF'!T:T)+SUMIF('[1]SECOND CUT-OFF'!$A:$A,[1]DRDC!$A13,'[1]SECOND CUT-OFF'!T:T)</f>
        <v>#VALUE!</v>
      </c>
      <c r="U13" s="118" t="e">
        <f>SUMIF('[1]FIRST CUT-OFF'!$A:$A,[1]DRDC!$A13,'[1]FIRST CUT-OFF'!U:U)+SUMIF('[1]SECOND CUT-OFF'!$A:$A,[1]DRDC!$A13,'[1]SECOND CUT-OFF'!U:U)</f>
        <v>#VALUE!</v>
      </c>
      <c r="V13" s="118" t="e">
        <f>SUMIF('[1]FIRST CUT-OFF'!$A:$A,[1]DRDC!$A13,'[1]FIRST CUT-OFF'!V:V)+SUMIF('[1]SECOND CUT-OFF'!$A:$A,[1]DRDC!$A13,'[1]SECOND CUT-OFF'!V:V)</f>
        <v>#VALUE!</v>
      </c>
      <c r="W13" s="104" t="s">
        <v>150</v>
      </c>
      <c r="X13" s="98" t="e">
        <f t="shared" si="5"/>
        <v>#VALUE!</v>
      </c>
      <c r="Y13" s="98" t="e">
        <f>SUMIF([1]TAX!I:I,[1]DRDC!W13,[1]TAX!J:J)</f>
        <v>#VALUE!</v>
      </c>
      <c r="Z13" s="98" t="e">
        <f>SUMIF([1]TAX!I:I,[1]DRDC!W13,[1]TAX!K:K)</f>
        <v>#VALUE!</v>
      </c>
      <c r="AA13" s="98" t="e">
        <f>SUMIF([1]TAX!I:I,[1]DRDC!W13,[1]TAX!L:L)</f>
        <v>#VALUE!</v>
      </c>
      <c r="AB13" s="98" t="e">
        <f t="shared" si="6"/>
        <v>#VALUE!</v>
      </c>
      <c r="AC13" s="100" t="e">
        <f>SUMIF('[1]FIRST CUT-OFF'!$A:$A,[1]DRDC!$A13,'[1]FIRST CUT-OFF'!AC:AC)+SUMIF('[1]SECOND CUT-OFF'!$A:$A,[1]DRDC!$A13,'[1]SECOND CUT-OFF'!AC:AC)</f>
        <v>#VALUE!</v>
      </c>
      <c r="AD13" s="99" t="e">
        <f>SUMIF('[1]FIRST CUT-OFF'!$A:$A,[1]DRDC!$A13,'[1]FIRST CUT-OFF'!AD:AD)+SUMIF('[1]SECOND CUT-OFF'!$A:$A,[1]DRDC!$A13,'[1]SECOND CUT-OFF'!AD:AD)</f>
        <v>#VALUE!</v>
      </c>
      <c r="AE13" s="99" t="e">
        <f>SUMIF('[1]FIRST CUT-OFF'!$A:$A,[1]DRDC!$A13,'[1]FIRST CUT-OFF'!AE:AE)+SUMIF('[1]SECOND CUT-OFF'!$A:$A,[1]DRDC!$A13,'[1]SECOND CUT-OFF'!AE:AE)</f>
        <v>#VALUE!</v>
      </c>
      <c r="AF13" s="106" t="e">
        <f>SUMIF('[1]FIRST CUT-OFF'!$A:$A,[1]DRDC!$A13,'[1]FIRST CUT-OFF'!AF:AF)+SUMIF('[1]SECOND CUT-OFF'!$A:$A,[1]DRDC!$A13,'[1]SECOND CUT-OFF'!AF:AF)</f>
        <v>#VALUE!</v>
      </c>
      <c r="AG13" s="106" t="e">
        <f>SUMIF('[1]FIRST CUT-OFF'!$A:$A,[1]DRDC!$A13,'[1]FIRST CUT-OFF'!AG:AG)+SUMIF('[1]SECOND CUT-OFF'!$A:$A,[1]DRDC!$A13,'[1]SECOND CUT-OFF'!AG:AG)</f>
        <v>#VALUE!</v>
      </c>
      <c r="AH13" s="106" t="e">
        <f>SUMIF('[1]FIRST CUT-OFF'!$A:$A,[1]DRDC!$A13,'[1]FIRST CUT-OFF'!AH:AH)+SUMIF('[1]SECOND CUT-OFF'!$A:$A,[1]DRDC!$A13,'[1]SECOND CUT-OFF'!AH:AH)</f>
        <v>#VALUE!</v>
      </c>
      <c r="AI13" s="106" t="e">
        <f>SUMIF('[1]FIRST CUT-OFF'!$A:$A,[1]DRDC!$A13,'[1]FIRST CUT-OFF'!AI:AI)+SUMIF('[1]SECOND CUT-OFF'!$A:$A,[1]DRDC!$A13,'[1]SECOND CUT-OFF'!AI:AI)</f>
        <v>#VALUE!</v>
      </c>
      <c r="AJ13" s="106" t="e">
        <f>SUMIF('[1]FIRST CUT-OFF'!$A:$A,[1]DRDC!$A13,'[1]FIRST CUT-OFF'!AJ:AJ)+SUMIF('[1]SECOND CUT-OFF'!$A:$A,[1]DRDC!$A13,'[1]SECOND CUT-OFF'!AJ:AJ)</f>
        <v>#VALUE!</v>
      </c>
      <c r="AK13" s="105" t="e">
        <f t="shared" si="7"/>
        <v>#VALUE!</v>
      </c>
      <c r="AL13" s="120" t="e">
        <f>SUMIF('[1]FIRST CUT-OFF'!$A:$A,[1]DRDC!$A13,'[1]FIRST CUT-OFF'!AL:AL)+SUMIF('[1]SECOND CUT-OFF'!$A:$A,[1]DRDC!$A13,'[1]SECOND CUT-OFF'!AL:AL)</f>
        <v>#VALUE!</v>
      </c>
      <c r="AM13" s="99" t="e">
        <f>SUMIF('[1]FIRST CUT-OFF'!$A:$A,[1]DRDC!$A13,'[1]FIRST CUT-OFF'!AM:AM)+SUMIF('[1]SECOND CUT-OFF'!$A:$A,[1]DRDC!$A13,'[1]SECOND CUT-OFF'!AM:AM)</f>
        <v>#VALUE!</v>
      </c>
      <c r="AN13" s="99" t="e">
        <f>SUMIF('[1]FIRST CUT-OFF'!$A:$A,[1]DRDC!$A13,'[1]FIRST CUT-OFF'!AN:AN)+SUMIF('[1]SECOND CUT-OFF'!$A:$A,[1]DRDC!$A13,'[1]SECOND CUT-OFF'!AN:AN)</f>
        <v>#VALUE!</v>
      </c>
      <c r="AO13" s="99" t="e">
        <f>SUMIF('[1]FIRST CUT-OFF'!$A:$A,[1]DRDC!$A13,'[1]FIRST CUT-OFF'!AO:AO)+SUMIF('[1]SECOND CUT-OFF'!$A:$A,[1]DRDC!$A13,'[1]SECOND CUT-OFF'!AO:AO)</f>
        <v>#VALUE!</v>
      </c>
      <c r="AP13" s="108" t="e">
        <f t="shared" si="8"/>
        <v>#VALUE!</v>
      </c>
      <c r="AR13" s="109"/>
      <c r="AU13" s="79"/>
      <c r="AV13" s="79"/>
      <c r="AW13" s="74"/>
      <c r="AX13" s="36"/>
      <c r="AY13" s="109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</row>
    <row r="14" spans="1:144" ht="16.149999999999999" customHeight="1" x14ac:dyDescent="0.25">
      <c r="A14" s="92" t="s">
        <v>17</v>
      </c>
      <c r="B14" s="145">
        <f>9875+9875</f>
        <v>19750</v>
      </c>
      <c r="C14" s="94" t="e">
        <f>SUMIF('[1]FIRST CUT-OFF'!$A:$A,[1]DRDC!$A14,'[1]FIRST CUT-OFF'!C:C)+SUMIF('[1]SECOND CUT-OFF'!$A:$A,[1]DRDC!$A14,'[1]SECOND CUT-OFF'!C:C)</f>
        <v>#VALUE!</v>
      </c>
      <c r="D14" s="94" t="e">
        <f>SUMIF('[1]FIRST CUT-OFF'!$A:$A,[1]DRDC!$A14,'[1]FIRST CUT-OFF'!D:D)+SUMIF('[1]SECOND CUT-OFF'!$A:$A,[1]DRDC!$A14,'[1]SECOND CUT-OFF'!D:D)</f>
        <v>#VALUE!</v>
      </c>
      <c r="E14" s="94" t="e">
        <f>SUMIF('[1]FIRST CUT-OFF'!$A:$A,[1]DRDC!$A14,'[1]FIRST CUT-OFF'!E:E)+SUMIF('[1]SECOND CUT-OFF'!$A:$A,[1]DRDC!$A14,'[1]SECOND CUT-OFF'!E:E)</f>
        <v>#VALUE!</v>
      </c>
      <c r="F14" s="94" t="e">
        <f>SUMIF('[1]FIRST CUT-OFF'!$A:$A,[1]DRDC!$A14,'[1]FIRST CUT-OFF'!F:F)+SUMIF('[1]SECOND CUT-OFF'!$A:$A,[1]DRDC!$A14,'[1]SECOND CUT-OFF'!F:F)</f>
        <v>#VALUE!</v>
      </c>
      <c r="G14" s="95" t="e">
        <f t="shared" si="0"/>
        <v>#VALUE!</v>
      </c>
      <c r="H14" s="96" t="s">
        <v>157</v>
      </c>
      <c r="I14" s="97" t="e">
        <f>SUMIF('[1] NEW SSS'!$P:$P,[1]DRDC!H14,'[1] NEW SSS'!$G:$G)+SUMIF('[1] NEW SSS'!$P:$P,[1]DRDC!H14,'[1] NEW SSS'!$K:$K)</f>
        <v>#VALUE!</v>
      </c>
      <c r="J14" s="93" t="e">
        <f>SUMIF('[1] NEW SSS'!$P:$P,[1]DRDC!H14,'[1] NEW SSS'!$F:$F)+SUMIF('[1] NEW SSS'!$P:$P,[1]DRDC!H14,'[1] NEW SSS'!$J:$J)</f>
        <v>#VALUE!</v>
      </c>
      <c r="K14" s="98" t="e">
        <f t="shared" si="1"/>
        <v>#VALUE!</v>
      </c>
      <c r="L14" s="93" t="e">
        <f>SUMIF('[1] NEW SSS'!$P:$P,[1]DRDC!H14,'[1] NEW SSS'!$I:$I)</f>
        <v>#VALUE!</v>
      </c>
      <c r="M14" s="120" t="e">
        <f>SUMIF('[1]FIRST CUT-OFF'!$A:$A,[1]DRDC!$A14,'[1]FIRST CUT-OFF'!M:M)+SUMIF('[1]SECOND CUT-OFF'!$A:$A,[1]DRDC!$A14,'[1]SECOND CUT-OFF'!M:M)</f>
        <v>#VALUE!</v>
      </c>
      <c r="N14" s="118" t="e">
        <f>SUMIF('[1]FIRST CUT-OFF'!$A:$A,[1]DRDC!$A14,'[1]FIRST CUT-OFF'!N:N)+SUMIF('[1]SECOND CUT-OFF'!$A:$A,[1]DRDC!$A14,'[1]SECOND CUT-OFF'!N:N)</f>
        <v>#VALUE!</v>
      </c>
      <c r="O14" s="101">
        <f t="shared" si="2"/>
        <v>493.75</v>
      </c>
      <c r="P14" s="102">
        <f t="shared" si="3"/>
        <v>493.75</v>
      </c>
      <c r="Q14" s="103">
        <f t="shared" si="4"/>
        <v>987.5</v>
      </c>
      <c r="R14" s="104">
        <v>200</v>
      </c>
      <c r="S14" s="104">
        <f t="shared" si="9"/>
        <v>200</v>
      </c>
      <c r="T14" s="118" t="e">
        <f>SUMIF('[1]FIRST CUT-OFF'!$A:$A,[1]DRDC!$A14,'[1]FIRST CUT-OFF'!T:T)+SUMIF('[1]SECOND CUT-OFF'!$A:$A,[1]DRDC!$A14,'[1]SECOND CUT-OFF'!T:T)</f>
        <v>#VALUE!</v>
      </c>
      <c r="U14" s="118" t="e">
        <f>SUMIF('[1]FIRST CUT-OFF'!$A:$A,[1]DRDC!$A14,'[1]FIRST CUT-OFF'!U:U)+SUMIF('[1]SECOND CUT-OFF'!$A:$A,[1]DRDC!$A14,'[1]SECOND CUT-OFF'!U:U)</f>
        <v>#VALUE!</v>
      </c>
      <c r="V14" s="118" t="e">
        <f>SUMIF('[1]FIRST CUT-OFF'!$A:$A,[1]DRDC!$A14,'[1]FIRST CUT-OFF'!V:V)+SUMIF('[1]SECOND CUT-OFF'!$A:$A,[1]DRDC!$A14,'[1]SECOND CUT-OFF'!V:V)</f>
        <v>#VALUE!</v>
      </c>
      <c r="W14" s="104" t="s">
        <v>150</v>
      </c>
      <c r="X14" s="98" t="e">
        <f t="shared" si="5"/>
        <v>#VALUE!</v>
      </c>
      <c r="Y14" s="98" t="e">
        <f>SUMIF([1]TAX!I:I,[1]DRDC!W14,[1]TAX!J:J)</f>
        <v>#VALUE!</v>
      </c>
      <c r="Z14" s="98" t="e">
        <f>SUMIF([1]TAX!I:I,[1]DRDC!W14,[1]TAX!K:K)</f>
        <v>#VALUE!</v>
      </c>
      <c r="AA14" s="98" t="e">
        <f>SUMIF([1]TAX!I:I,[1]DRDC!W14,[1]TAX!L:L)</f>
        <v>#VALUE!</v>
      </c>
      <c r="AB14" s="98" t="e">
        <f t="shared" si="6"/>
        <v>#VALUE!</v>
      </c>
      <c r="AC14" s="100" t="e">
        <f>SUMIF('[1]FIRST CUT-OFF'!$A:$A,[1]DRDC!$A14,'[1]FIRST CUT-OFF'!AC:AC)+SUMIF('[1]SECOND CUT-OFF'!$A:$A,[1]DRDC!$A14,'[1]SECOND CUT-OFF'!AC:AC)</f>
        <v>#VALUE!</v>
      </c>
      <c r="AD14" s="99" t="e">
        <f>SUMIF('[1]FIRST CUT-OFF'!$A:$A,[1]DRDC!$A14,'[1]FIRST CUT-OFF'!AD:AD)+SUMIF('[1]SECOND CUT-OFF'!$A:$A,[1]DRDC!$A14,'[1]SECOND CUT-OFF'!AD:AD)</f>
        <v>#VALUE!</v>
      </c>
      <c r="AE14" s="95" t="e">
        <f>SUMIF('[1]FIRST CUT-OFF'!$A:$A,[1]DRDC!$A14,'[1]FIRST CUT-OFF'!AE:AE)+SUMIF('[1]SECOND CUT-OFF'!$A:$A,[1]DRDC!$A14,'[1]SECOND CUT-OFF'!AE:AE)</f>
        <v>#VALUE!</v>
      </c>
      <c r="AF14" s="106" t="e">
        <f>SUMIF('[1]FIRST CUT-OFF'!$A:$A,[1]DRDC!$A14,'[1]FIRST CUT-OFF'!AF:AF)+SUMIF('[1]SECOND CUT-OFF'!$A:$A,[1]DRDC!$A14,'[1]SECOND CUT-OFF'!AF:AF)</f>
        <v>#VALUE!</v>
      </c>
      <c r="AG14" s="106" t="e">
        <f>SUMIF('[1]FIRST CUT-OFF'!$A:$A,[1]DRDC!$A14,'[1]FIRST CUT-OFF'!AG:AG)+SUMIF('[1]SECOND CUT-OFF'!$A:$A,[1]DRDC!$A14,'[1]SECOND CUT-OFF'!AG:AG)</f>
        <v>#VALUE!</v>
      </c>
      <c r="AH14" s="106" t="e">
        <f>SUMIF('[1]FIRST CUT-OFF'!$A:$A,[1]DRDC!$A14,'[1]FIRST CUT-OFF'!AH:AH)+SUMIF('[1]SECOND CUT-OFF'!$A:$A,[1]DRDC!$A14,'[1]SECOND CUT-OFF'!AH:AH)</f>
        <v>#VALUE!</v>
      </c>
      <c r="AI14" s="106" t="e">
        <f>SUMIF('[1]FIRST CUT-OFF'!$A:$A,[1]DRDC!$A14,'[1]FIRST CUT-OFF'!AI:AI)+SUMIF('[1]SECOND CUT-OFF'!$A:$A,[1]DRDC!$A14,'[1]SECOND CUT-OFF'!AI:AI)</f>
        <v>#VALUE!</v>
      </c>
      <c r="AJ14" s="106" t="e">
        <f>SUMIF('[1]FIRST CUT-OFF'!$A:$A,[1]DRDC!$A14,'[1]FIRST CUT-OFF'!AJ:AJ)+SUMIF('[1]SECOND CUT-OFF'!$A:$A,[1]DRDC!$A14,'[1]SECOND CUT-OFF'!AJ:AJ)</f>
        <v>#VALUE!</v>
      </c>
      <c r="AK14" s="105" t="e">
        <f t="shared" si="7"/>
        <v>#VALUE!</v>
      </c>
      <c r="AL14" s="120" t="e">
        <f>SUMIF('[1]FIRST CUT-OFF'!$A:$A,[1]DRDC!$A14,'[1]FIRST CUT-OFF'!AL:AL)+SUMIF('[1]SECOND CUT-OFF'!$A:$A,[1]DRDC!$A14,'[1]SECOND CUT-OFF'!AL:AL)</f>
        <v>#VALUE!</v>
      </c>
      <c r="AM14" s="99" t="e">
        <f>SUMIF('[1]FIRST CUT-OFF'!$A:$A,[1]DRDC!$A14,'[1]FIRST CUT-OFF'!AM:AM)+SUMIF('[1]SECOND CUT-OFF'!$A:$A,[1]DRDC!$A14,'[1]SECOND CUT-OFF'!AM:AM)</f>
        <v>#VALUE!</v>
      </c>
      <c r="AN14" s="99" t="e">
        <f>SUMIF('[1]FIRST CUT-OFF'!$A:$A,[1]DRDC!$A14,'[1]FIRST CUT-OFF'!AN:AN)+SUMIF('[1]SECOND CUT-OFF'!$A:$A,[1]DRDC!$A14,'[1]SECOND CUT-OFF'!AN:AN)</f>
        <v>#VALUE!</v>
      </c>
      <c r="AO14" s="99" t="e">
        <f>SUMIF('[1]FIRST CUT-OFF'!$A:$A,[1]DRDC!$A14,'[1]FIRST CUT-OFF'!AO:AO)+SUMIF('[1]SECOND CUT-OFF'!$A:$A,[1]DRDC!$A14,'[1]SECOND CUT-OFF'!AO:AO)</f>
        <v>#VALUE!</v>
      </c>
      <c r="AP14" s="108" t="e">
        <f t="shared" si="8"/>
        <v>#VALUE!</v>
      </c>
      <c r="AR14" s="109"/>
      <c r="AU14" s="79"/>
      <c r="AV14" s="79"/>
      <c r="AW14" s="74"/>
      <c r="AX14" s="36"/>
      <c r="AY14" s="109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</row>
    <row r="15" spans="1:144" ht="16.149999999999999" customHeight="1" x14ac:dyDescent="0.25">
      <c r="A15" s="115" t="s">
        <v>18</v>
      </c>
      <c r="B15" s="146">
        <f>7960+7960</f>
        <v>15920</v>
      </c>
      <c r="C15" s="94" t="e">
        <f>SUMIF('[1]FIRST CUT-OFF'!$A:$A,[1]DRDC!$A15,'[1]FIRST CUT-OFF'!C:C)+SUMIF('[1]SECOND CUT-OFF'!$A:$A,[1]DRDC!$A15,'[1]SECOND CUT-OFF'!C:C)</f>
        <v>#VALUE!</v>
      </c>
      <c r="D15" s="94" t="e">
        <f>SUMIF('[1]FIRST CUT-OFF'!$A:$A,[1]DRDC!$A15,'[1]FIRST CUT-OFF'!D:D)+SUMIF('[1]SECOND CUT-OFF'!$A:$A,[1]DRDC!$A15,'[1]SECOND CUT-OFF'!D:D)</f>
        <v>#VALUE!</v>
      </c>
      <c r="E15" s="94" t="e">
        <f>SUMIF('[1]FIRST CUT-OFF'!$A:$A,[1]DRDC!$A15,'[1]FIRST CUT-OFF'!E:E)+SUMIF('[1]SECOND CUT-OFF'!$A:$A,[1]DRDC!$A15,'[1]SECOND CUT-OFF'!E:E)</f>
        <v>#VALUE!</v>
      </c>
      <c r="F15" s="94" t="e">
        <f>SUMIF('[1]FIRST CUT-OFF'!$A:$A,[1]DRDC!$A15,'[1]FIRST CUT-OFF'!F:F)+SUMIF('[1]SECOND CUT-OFF'!$A:$A,[1]DRDC!$A15,'[1]SECOND CUT-OFF'!F:F)</f>
        <v>#VALUE!</v>
      </c>
      <c r="G15" s="95" t="e">
        <f t="shared" si="0"/>
        <v>#VALUE!</v>
      </c>
      <c r="H15" s="96" t="s">
        <v>158</v>
      </c>
      <c r="I15" s="116" t="e">
        <f>SUMIF('[1] NEW SSS'!$P:$P,[1]DRDC!H15,'[1] NEW SSS'!$G:$G)+SUMIF('[1] NEW SSS'!$P:$P,[1]DRDC!H15,'[1] NEW SSS'!$K:$K)</f>
        <v>#VALUE!</v>
      </c>
      <c r="J15" s="103" t="e">
        <f>SUMIF('[1] NEW SSS'!$P:$P,[1]DRDC!H15,'[1] NEW SSS'!$F:$F)+SUMIF('[1] NEW SSS'!$P:$P,[1]DRDC!H15,'[1] NEW SSS'!$J:$J)</f>
        <v>#VALUE!</v>
      </c>
      <c r="K15" s="98" t="e">
        <f t="shared" si="1"/>
        <v>#VALUE!</v>
      </c>
      <c r="L15" s="102" t="e">
        <f>SUMIF('[1] NEW SSS'!$P:$P,[1]DRDC!H15,'[1] NEW SSS'!$I:$I)</f>
        <v>#VALUE!</v>
      </c>
      <c r="M15" s="117" t="e">
        <f>SUMIF('[1]FIRST CUT-OFF'!$A:$A,[1]DRDC!$A15,'[1]FIRST CUT-OFF'!M:M)+SUMIF('[1]SECOND CUT-OFF'!$A:$A,[1]DRDC!$A15,'[1]SECOND CUT-OFF'!M:M)</f>
        <v>#VALUE!</v>
      </c>
      <c r="N15" s="118" t="e">
        <f>SUMIF('[1]FIRST CUT-OFF'!$A:$A,[1]DRDC!$A15,'[1]FIRST CUT-OFF'!N:N)+SUMIF('[1]SECOND CUT-OFF'!$A:$A,[1]DRDC!$A15,'[1]SECOND CUT-OFF'!N:N)</f>
        <v>#VALUE!</v>
      </c>
      <c r="O15" s="101">
        <f t="shared" si="2"/>
        <v>398</v>
      </c>
      <c r="P15" s="102">
        <f t="shared" si="3"/>
        <v>398</v>
      </c>
      <c r="Q15" s="103">
        <f t="shared" si="4"/>
        <v>796</v>
      </c>
      <c r="R15" s="104">
        <v>200</v>
      </c>
      <c r="S15" s="104">
        <f t="shared" si="9"/>
        <v>200</v>
      </c>
      <c r="T15" s="118" t="e">
        <f>SUMIF('[1]FIRST CUT-OFF'!$A:$A,[1]DRDC!$A15,'[1]FIRST CUT-OFF'!T:T)+SUMIF('[1]SECOND CUT-OFF'!$A:$A,[1]DRDC!$A15,'[1]SECOND CUT-OFF'!T:T)</f>
        <v>#VALUE!</v>
      </c>
      <c r="U15" s="118" t="e">
        <f>SUMIF('[1]FIRST CUT-OFF'!$A:$A,[1]DRDC!$A15,'[1]FIRST CUT-OFF'!U:U)+SUMIF('[1]SECOND CUT-OFF'!$A:$A,[1]DRDC!$A15,'[1]SECOND CUT-OFF'!U:U)</f>
        <v>#VALUE!</v>
      </c>
      <c r="V15" s="118" t="e">
        <f>SUMIF('[1]FIRST CUT-OFF'!$A:$A,[1]DRDC!$A15,'[1]FIRST CUT-OFF'!V:V)+SUMIF('[1]SECOND CUT-OFF'!$A:$A,[1]DRDC!$A15,'[1]SECOND CUT-OFF'!V:V)</f>
        <v>#VALUE!</v>
      </c>
      <c r="W15" s="119" t="s">
        <v>150</v>
      </c>
      <c r="X15" s="98" t="e">
        <f t="shared" si="5"/>
        <v>#VALUE!</v>
      </c>
      <c r="Y15" s="98" t="e">
        <f>SUMIF([1]TAX!I:I,[1]DRDC!W15,[1]TAX!J:J)</f>
        <v>#VALUE!</v>
      </c>
      <c r="Z15" s="98" t="e">
        <f>SUMIF([1]TAX!I:I,[1]DRDC!W15,[1]TAX!K:K)</f>
        <v>#VALUE!</v>
      </c>
      <c r="AA15" s="98" t="e">
        <f>SUMIF([1]TAX!I:I,[1]DRDC!W15,[1]TAX!L:L)</f>
        <v>#VALUE!</v>
      </c>
      <c r="AB15" s="98" t="e">
        <f t="shared" si="6"/>
        <v>#VALUE!</v>
      </c>
      <c r="AC15" s="100" t="e">
        <f>SUMIF('[1]FIRST CUT-OFF'!$A:$A,[1]DRDC!$A15,'[1]FIRST CUT-OFF'!AC:AC)+SUMIF('[1]SECOND CUT-OFF'!$A:$A,[1]DRDC!$A15,'[1]SECOND CUT-OFF'!AC:AC)</f>
        <v>#VALUE!</v>
      </c>
      <c r="AD15" s="117" t="e">
        <f>SUMIF('[1]FIRST CUT-OFF'!$A:$A,[1]DRDC!$A15,'[1]FIRST CUT-OFF'!AD:AD)+SUMIF('[1]SECOND CUT-OFF'!$A:$A,[1]DRDC!$A15,'[1]SECOND CUT-OFF'!AD:AD)</f>
        <v>#VALUE!</v>
      </c>
      <c r="AE15" s="147" t="e">
        <f>SUMIF('[1]FIRST CUT-OFF'!$A:$A,[1]DRDC!$A15,'[1]FIRST CUT-OFF'!AE:AE)+SUMIF('[1]SECOND CUT-OFF'!$A:$A,[1]DRDC!$A15,'[1]SECOND CUT-OFF'!AE:AE)</f>
        <v>#VALUE!</v>
      </c>
      <c r="AF15" s="106" t="e">
        <f>SUMIF('[1]FIRST CUT-OFF'!$A:$A,[1]DRDC!$A15,'[1]FIRST CUT-OFF'!AF:AF)+SUMIF('[1]SECOND CUT-OFF'!$A:$A,[1]DRDC!$A15,'[1]SECOND CUT-OFF'!AF:AF)</f>
        <v>#VALUE!</v>
      </c>
      <c r="AG15" s="106" t="e">
        <f>SUMIF('[1]FIRST CUT-OFF'!$A:$A,[1]DRDC!$A15,'[1]FIRST CUT-OFF'!AG:AG)+SUMIF('[1]SECOND CUT-OFF'!$A:$A,[1]DRDC!$A15,'[1]SECOND CUT-OFF'!AG:AG)</f>
        <v>#VALUE!</v>
      </c>
      <c r="AH15" s="106" t="e">
        <f>SUMIF('[1]FIRST CUT-OFF'!$A:$A,[1]DRDC!$A15,'[1]FIRST CUT-OFF'!AH:AH)+SUMIF('[1]SECOND CUT-OFF'!$A:$A,[1]DRDC!$A15,'[1]SECOND CUT-OFF'!AH:AH)</f>
        <v>#VALUE!</v>
      </c>
      <c r="AI15" s="106" t="e">
        <f>SUMIF('[1]FIRST CUT-OFF'!$A:$A,[1]DRDC!$A15,'[1]FIRST CUT-OFF'!AI:AI)+SUMIF('[1]SECOND CUT-OFF'!$A:$A,[1]DRDC!$A15,'[1]SECOND CUT-OFF'!AI:AI)</f>
        <v>#VALUE!</v>
      </c>
      <c r="AJ15" s="106" t="e">
        <f>SUMIF('[1]FIRST CUT-OFF'!$A:$A,[1]DRDC!$A15,'[1]FIRST CUT-OFF'!AJ:AJ)+SUMIF('[1]SECOND CUT-OFF'!$A:$A,[1]DRDC!$A15,'[1]SECOND CUT-OFF'!AJ:AJ)</f>
        <v>#VALUE!</v>
      </c>
      <c r="AK15" s="105" t="e">
        <f t="shared" si="7"/>
        <v>#VALUE!</v>
      </c>
      <c r="AL15" s="113" t="e">
        <f>SUMIF('[1]FIRST CUT-OFF'!$A:$A,[1]DRDC!$A15,'[1]FIRST CUT-OFF'!AL:AL)+SUMIF('[1]SECOND CUT-OFF'!$A:$A,[1]DRDC!$A15,'[1]SECOND CUT-OFF'!AL:AL)</f>
        <v>#VALUE!</v>
      </c>
      <c r="AM15" s="113" t="e">
        <f>SUMIF('[1]FIRST CUT-OFF'!$A:$A,[1]DRDC!$A15,'[1]FIRST CUT-OFF'!AM:AM)+SUMIF('[1]SECOND CUT-OFF'!$A:$A,[1]DRDC!$A15,'[1]SECOND CUT-OFF'!AM:AM)</f>
        <v>#VALUE!</v>
      </c>
      <c r="AN15" s="113" t="e">
        <f>SUMIF('[1]FIRST CUT-OFF'!$A:$A,[1]DRDC!$A15,'[1]FIRST CUT-OFF'!AN:AN)+SUMIF('[1]SECOND CUT-OFF'!$A:$A,[1]DRDC!$A15,'[1]SECOND CUT-OFF'!AN:AN)</f>
        <v>#VALUE!</v>
      </c>
      <c r="AO15" s="113" t="e">
        <f>SUMIF('[1]FIRST CUT-OFF'!$A:$A,[1]DRDC!$A15,'[1]FIRST CUT-OFF'!AO:AO)+SUMIF('[1]SECOND CUT-OFF'!$A:$A,[1]DRDC!$A15,'[1]SECOND CUT-OFF'!AO:AO)</f>
        <v>#VALUE!</v>
      </c>
      <c r="AP15" s="108" t="e">
        <f t="shared" si="8"/>
        <v>#VALUE!</v>
      </c>
      <c r="AR15" s="109"/>
      <c r="AU15" s="79"/>
      <c r="AV15" s="79"/>
      <c r="AW15" s="79"/>
      <c r="AY15" s="109"/>
    </row>
    <row r="16" spans="1:144" ht="16.149999999999999" customHeight="1" x14ac:dyDescent="0.25">
      <c r="A16" s="115" t="s">
        <v>19</v>
      </c>
      <c r="B16" s="102">
        <f>13318.5+13318.5</f>
        <v>26637</v>
      </c>
      <c r="C16" s="94" t="e">
        <f>SUMIF('[1]FIRST CUT-OFF'!$A:$A,[1]DRDC!$A16,'[1]FIRST CUT-OFF'!C:C)+SUMIF('[1]SECOND CUT-OFF'!$A:$A,[1]DRDC!$A16,'[1]SECOND CUT-OFF'!C:C)</f>
        <v>#VALUE!</v>
      </c>
      <c r="D16" s="94" t="e">
        <f>SUMIF('[1]FIRST CUT-OFF'!$A:$A,[1]DRDC!$A16,'[1]FIRST CUT-OFF'!D:D)+SUMIF('[1]SECOND CUT-OFF'!$A:$A,[1]DRDC!$A16,'[1]SECOND CUT-OFF'!D:D)</f>
        <v>#VALUE!</v>
      </c>
      <c r="E16" s="94" t="e">
        <f>SUMIF('[1]FIRST CUT-OFF'!$A:$A,[1]DRDC!$A16,'[1]FIRST CUT-OFF'!E:E)+SUMIF('[1]SECOND CUT-OFF'!$A:$A,[1]DRDC!$A16,'[1]SECOND CUT-OFF'!E:E)</f>
        <v>#VALUE!</v>
      </c>
      <c r="F16" s="94" t="e">
        <f>SUMIF('[1]FIRST CUT-OFF'!$A:$A,[1]DRDC!$A16,'[1]FIRST CUT-OFF'!F:F)+SUMIF('[1]SECOND CUT-OFF'!$A:$A,[1]DRDC!$A16,'[1]SECOND CUT-OFF'!F:F)</f>
        <v>#VALUE!</v>
      </c>
      <c r="G16" s="95" t="e">
        <f t="shared" si="0"/>
        <v>#VALUE!</v>
      </c>
      <c r="H16" s="96" t="s">
        <v>159</v>
      </c>
      <c r="I16" s="116" t="e">
        <f>SUMIF('[1] NEW SSS'!$P:$P,[1]DRDC!H16,'[1] NEW SSS'!$G:$G)+SUMIF('[1] NEW SSS'!$P:$P,[1]DRDC!H16,'[1] NEW SSS'!$K:$K)</f>
        <v>#VALUE!</v>
      </c>
      <c r="J16" s="103" t="e">
        <f>SUMIF('[1] NEW SSS'!$P:$P,[1]DRDC!H16,'[1] NEW SSS'!$F:$F)+SUMIF('[1] NEW SSS'!$P:$P,[1]DRDC!H16,'[1] NEW SSS'!$J:$J)</f>
        <v>#VALUE!</v>
      </c>
      <c r="K16" s="98" t="e">
        <f t="shared" si="1"/>
        <v>#VALUE!</v>
      </c>
      <c r="L16" s="102" t="e">
        <f>SUMIF('[1] NEW SSS'!$P:$P,[1]DRDC!H16,'[1] NEW SSS'!$I:$I)</f>
        <v>#VALUE!</v>
      </c>
      <c r="M16" s="117" t="e">
        <f>SUMIF('[1]FIRST CUT-OFF'!$A:$A,[1]DRDC!$A16,'[1]FIRST CUT-OFF'!M:M)+SUMIF('[1]SECOND CUT-OFF'!$A:$A,[1]DRDC!$A16,'[1]SECOND CUT-OFF'!M:M)</f>
        <v>#VALUE!</v>
      </c>
      <c r="N16" s="118" t="e">
        <f>SUMIF('[1]FIRST CUT-OFF'!$A:$A,[1]DRDC!$A16,'[1]FIRST CUT-OFF'!N:N)+SUMIF('[1]SECOND CUT-OFF'!$A:$A,[1]DRDC!$A16,'[1]SECOND CUT-OFF'!N:N)</f>
        <v>#VALUE!</v>
      </c>
      <c r="O16" s="101">
        <v>665.93</v>
      </c>
      <c r="P16" s="102">
        <f t="shared" si="3"/>
        <v>665.92000000000019</v>
      </c>
      <c r="Q16" s="103">
        <f t="shared" si="4"/>
        <v>1331.8500000000001</v>
      </c>
      <c r="R16" s="104">
        <v>200</v>
      </c>
      <c r="S16" s="104">
        <f t="shared" si="9"/>
        <v>200</v>
      </c>
      <c r="T16" s="118" t="e">
        <f>SUMIF('[1]FIRST CUT-OFF'!$A:$A,[1]DRDC!$A16,'[1]FIRST CUT-OFF'!T:T)+SUMIF('[1]SECOND CUT-OFF'!$A:$A,[1]DRDC!$A16,'[1]SECOND CUT-OFF'!T:T)</f>
        <v>#VALUE!</v>
      </c>
      <c r="U16" s="118" t="e">
        <f>SUMIF('[1]FIRST CUT-OFF'!$A:$A,[1]DRDC!$A16,'[1]FIRST CUT-OFF'!U:U)+SUMIF('[1]SECOND CUT-OFF'!$A:$A,[1]DRDC!$A16,'[1]SECOND CUT-OFF'!U:U)</f>
        <v>#VALUE!</v>
      </c>
      <c r="V16" s="118" t="e">
        <f>SUMIF('[1]FIRST CUT-OFF'!$A:$A,[1]DRDC!$A16,'[1]FIRST CUT-OFF'!V:V)+SUMIF('[1]SECOND CUT-OFF'!$A:$A,[1]DRDC!$A16,'[1]SECOND CUT-OFF'!V:V)</f>
        <v>#VALUE!</v>
      </c>
      <c r="W16" s="119" t="s">
        <v>160</v>
      </c>
      <c r="X16" s="98" t="e">
        <f t="shared" si="5"/>
        <v>#VALUE!</v>
      </c>
      <c r="Y16" s="98" t="e">
        <f>SUMIF([1]TAX!I:I,[1]DRDC!W16,[1]TAX!J:J)</f>
        <v>#VALUE!</v>
      </c>
      <c r="Z16" s="98" t="e">
        <f>SUMIF([1]TAX!I:I,[1]DRDC!W16,[1]TAX!K:K)</f>
        <v>#VALUE!</v>
      </c>
      <c r="AA16" s="98" t="e">
        <f>SUMIF([1]TAX!I:I,[1]DRDC!W16,[1]TAX!L:L)</f>
        <v>#VALUE!</v>
      </c>
      <c r="AB16" s="98" t="e">
        <f t="shared" si="6"/>
        <v>#VALUE!</v>
      </c>
      <c r="AC16" s="100" t="e">
        <f>SUMIF('[1]FIRST CUT-OFF'!$A:$A,[1]DRDC!$A16,'[1]FIRST CUT-OFF'!AC:AC)+SUMIF('[1]SECOND CUT-OFF'!$A:$A,[1]DRDC!$A16,'[1]SECOND CUT-OFF'!AC:AC)</f>
        <v>#VALUE!</v>
      </c>
      <c r="AD16" s="117" t="e">
        <f>SUMIF('[1]FIRST CUT-OFF'!$A:$A,[1]DRDC!$A16,'[1]FIRST CUT-OFF'!AD:AD)+SUMIF('[1]SECOND CUT-OFF'!$A:$A,[1]DRDC!$A16,'[1]SECOND CUT-OFF'!AD:AD)</f>
        <v>#VALUE!</v>
      </c>
      <c r="AE16" s="147" t="e">
        <f>SUMIF('[1]FIRST CUT-OFF'!$A:$A,[1]DRDC!$A16,'[1]FIRST CUT-OFF'!AE:AE)+SUMIF('[1]SECOND CUT-OFF'!$A:$A,[1]DRDC!$A16,'[1]SECOND CUT-OFF'!AE:AE)</f>
        <v>#VALUE!</v>
      </c>
      <c r="AF16" s="106" t="e">
        <f>SUMIF('[1]FIRST CUT-OFF'!$A:$A,[1]DRDC!$A16,'[1]FIRST CUT-OFF'!AF:AF)+SUMIF('[1]SECOND CUT-OFF'!$A:$A,[1]DRDC!$A16,'[1]SECOND CUT-OFF'!AF:AF)</f>
        <v>#VALUE!</v>
      </c>
      <c r="AG16" s="106" t="e">
        <f>SUMIF('[1]FIRST CUT-OFF'!$A:$A,[1]DRDC!$A16,'[1]FIRST CUT-OFF'!AG:AG)+SUMIF('[1]SECOND CUT-OFF'!$A:$A,[1]DRDC!$A16,'[1]SECOND CUT-OFF'!AG:AG)</f>
        <v>#VALUE!</v>
      </c>
      <c r="AH16" s="106" t="e">
        <f>SUMIF('[1]FIRST CUT-OFF'!$A:$A,[1]DRDC!$A16,'[1]FIRST CUT-OFF'!AH:AH)+SUMIF('[1]SECOND CUT-OFF'!$A:$A,[1]DRDC!$A16,'[1]SECOND CUT-OFF'!AH:AH)</f>
        <v>#VALUE!</v>
      </c>
      <c r="AI16" s="106" t="e">
        <f>SUMIF('[1]FIRST CUT-OFF'!$A:$A,[1]DRDC!$A16,'[1]FIRST CUT-OFF'!AI:AI)+SUMIF('[1]SECOND CUT-OFF'!$A:$A,[1]DRDC!$A16,'[1]SECOND CUT-OFF'!AI:AI)</f>
        <v>#VALUE!</v>
      </c>
      <c r="AJ16" s="106" t="e">
        <f>SUMIF('[1]FIRST CUT-OFF'!$A:$A,[1]DRDC!$A16,'[1]FIRST CUT-OFF'!AJ:AJ)+SUMIF('[1]SECOND CUT-OFF'!$A:$A,[1]DRDC!$A16,'[1]SECOND CUT-OFF'!AJ:AJ)</f>
        <v>#VALUE!</v>
      </c>
      <c r="AK16" s="105" t="e">
        <f t="shared" si="7"/>
        <v>#VALUE!</v>
      </c>
      <c r="AL16" s="113" t="e">
        <f>SUMIF('[1]FIRST CUT-OFF'!$A:$A,[1]DRDC!$A16,'[1]FIRST CUT-OFF'!AL:AL)+SUMIF('[1]SECOND CUT-OFF'!$A:$A,[1]DRDC!$A16,'[1]SECOND CUT-OFF'!AL:AL)</f>
        <v>#VALUE!</v>
      </c>
      <c r="AM16" s="113" t="e">
        <f>SUMIF('[1]FIRST CUT-OFF'!$A:$A,[1]DRDC!$A16,'[1]FIRST CUT-OFF'!AM:AM)+SUMIF('[1]SECOND CUT-OFF'!$A:$A,[1]DRDC!$A16,'[1]SECOND CUT-OFF'!AM:AM)</f>
        <v>#VALUE!</v>
      </c>
      <c r="AN16" s="113" t="e">
        <f>SUMIF('[1]FIRST CUT-OFF'!$A:$A,[1]DRDC!$A16,'[1]FIRST CUT-OFF'!AN:AN)+SUMIF('[1]SECOND CUT-OFF'!$A:$A,[1]DRDC!$A16,'[1]SECOND CUT-OFF'!AN:AN)</f>
        <v>#VALUE!</v>
      </c>
      <c r="AO16" s="113" t="e">
        <f>SUMIF('[1]FIRST CUT-OFF'!$A:$A,[1]DRDC!$A16,'[1]FIRST CUT-OFF'!AO:AO)+SUMIF('[1]SECOND CUT-OFF'!$A:$A,[1]DRDC!$A16,'[1]SECOND CUT-OFF'!AO:AO)</f>
        <v>#VALUE!</v>
      </c>
      <c r="AP16" s="108" t="e">
        <f t="shared" si="8"/>
        <v>#VALUE!</v>
      </c>
      <c r="AR16" s="109"/>
      <c r="AU16" s="79"/>
      <c r="AV16" s="79"/>
      <c r="AW16" s="79"/>
      <c r="AY16" s="121"/>
    </row>
    <row r="17" spans="1:143" ht="16.149999999999999" customHeight="1" x14ac:dyDescent="0.25">
      <c r="A17" s="115" t="s">
        <v>20</v>
      </c>
      <c r="B17" s="146">
        <v>19292</v>
      </c>
      <c r="C17" s="94" t="e">
        <f>SUMIF('[1]FIRST CUT-OFF'!$A:$A,[1]DRDC!$A17,'[1]FIRST CUT-OFF'!C:C)+SUMIF('[1]SECOND CUT-OFF'!$A:$A,[1]DRDC!$A17,'[1]SECOND CUT-OFF'!C:C)</f>
        <v>#VALUE!</v>
      </c>
      <c r="D17" s="94" t="e">
        <f>SUMIF('[1]FIRST CUT-OFF'!$A:$A,[1]DRDC!$A17,'[1]FIRST CUT-OFF'!D:D)+SUMIF('[1]SECOND CUT-OFF'!$A:$A,[1]DRDC!$A17,'[1]SECOND CUT-OFF'!D:D)</f>
        <v>#VALUE!</v>
      </c>
      <c r="E17" s="94" t="e">
        <f>SUMIF('[1]FIRST CUT-OFF'!$A:$A,[1]DRDC!$A17,'[1]FIRST CUT-OFF'!E:E)+SUMIF('[1]SECOND CUT-OFF'!$A:$A,[1]DRDC!$A17,'[1]SECOND CUT-OFF'!E:E)</f>
        <v>#VALUE!</v>
      </c>
      <c r="F17" s="94" t="e">
        <f>SUMIF('[1]FIRST CUT-OFF'!$A:$A,[1]DRDC!$A17,'[1]FIRST CUT-OFF'!F:F)+SUMIF('[1]SECOND CUT-OFF'!$A:$A,[1]DRDC!$A17,'[1]SECOND CUT-OFF'!F:F)</f>
        <v>#VALUE!</v>
      </c>
      <c r="G17" s="95" t="e">
        <f t="shared" si="0"/>
        <v>#VALUE!</v>
      </c>
      <c r="H17" s="96" t="s">
        <v>161</v>
      </c>
      <c r="I17" s="116" t="e">
        <f>SUMIF('[1] NEW SSS'!$P:$P,[1]DRDC!H17,'[1] NEW SSS'!$G:$G)+SUMIF('[1] NEW SSS'!$P:$P,[1]DRDC!H17,'[1] NEW SSS'!$K:$K)</f>
        <v>#VALUE!</v>
      </c>
      <c r="J17" s="103" t="e">
        <f>SUMIF('[1] NEW SSS'!$P:$P,[1]DRDC!H17,'[1] NEW SSS'!$F:$F)+SUMIF('[1] NEW SSS'!$P:$P,[1]DRDC!H17,'[1] NEW SSS'!$J:$J)</f>
        <v>#VALUE!</v>
      </c>
      <c r="K17" s="98" t="e">
        <f t="shared" si="1"/>
        <v>#VALUE!</v>
      </c>
      <c r="L17" s="93" t="e">
        <f>SUMIF('[1] NEW SSS'!$P:$P,[1]DRDC!H17,'[1] NEW SSS'!$I:$I)</f>
        <v>#VALUE!</v>
      </c>
      <c r="M17" s="120" t="e">
        <f>SUMIF('[1]FIRST CUT-OFF'!$A:$A,[1]DRDC!$A17,'[1]FIRST CUT-OFF'!M:M)+SUMIF('[1]SECOND CUT-OFF'!$A:$A,[1]DRDC!$A17,'[1]SECOND CUT-OFF'!M:M)</f>
        <v>#VALUE!</v>
      </c>
      <c r="N17" s="117" t="e">
        <f>SUMIF('[1]FIRST CUT-OFF'!$A:$A,[1]DRDC!$A17,'[1]FIRST CUT-OFF'!N:N)+SUMIF('[1]SECOND CUT-OFF'!$A:$A,[1]DRDC!$A17,'[1]SECOND CUT-OFF'!N:N)</f>
        <v>#VALUE!</v>
      </c>
      <c r="O17" s="101">
        <f t="shared" si="2"/>
        <v>482.3</v>
      </c>
      <c r="P17" s="102">
        <f t="shared" si="3"/>
        <v>482.3</v>
      </c>
      <c r="Q17" s="103">
        <f t="shared" si="4"/>
        <v>964.6</v>
      </c>
      <c r="R17" s="104">
        <v>200</v>
      </c>
      <c r="S17" s="104">
        <f t="shared" si="9"/>
        <v>200</v>
      </c>
      <c r="T17" s="117" t="e">
        <f>SUMIF('[1]FIRST CUT-OFF'!$A:$A,[1]DRDC!$A17,'[1]FIRST CUT-OFF'!T:T)+SUMIF('[1]SECOND CUT-OFF'!$A:$A,[1]DRDC!$A17,'[1]SECOND CUT-OFF'!T:T)</f>
        <v>#VALUE!</v>
      </c>
      <c r="U17" s="117" t="e">
        <f>SUMIF('[1]FIRST CUT-OFF'!$A:$A,[1]DRDC!$A17,'[1]FIRST CUT-OFF'!U:U)+SUMIF('[1]SECOND CUT-OFF'!$A:$A,[1]DRDC!$A17,'[1]SECOND CUT-OFF'!U:U)</f>
        <v>#VALUE!</v>
      </c>
      <c r="V17" s="117" t="e">
        <f>SUMIF('[1]FIRST CUT-OFF'!$A:$A,[1]DRDC!$A17,'[1]FIRST CUT-OFF'!V:V)+SUMIF('[1]SECOND CUT-OFF'!$A:$A,[1]DRDC!$A17,'[1]SECOND CUT-OFF'!V:V)</f>
        <v>#VALUE!</v>
      </c>
      <c r="W17" s="119" t="s">
        <v>150</v>
      </c>
      <c r="X17" s="98" t="e">
        <f t="shared" si="5"/>
        <v>#VALUE!</v>
      </c>
      <c r="Y17" s="98" t="e">
        <f>SUMIF([1]TAX!I:I,[1]DRDC!W17,[1]TAX!J:J)</f>
        <v>#VALUE!</v>
      </c>
      <c r="Z17" s="98" t="e">
        <f>SUMIF([1]TAX!I:I,[1]DRDC!W17,[1]TAX!K:K)</f>
        <v>#VALUE!</v>
      </c>
      <c r="AA17" s="98" t="e">
        <f>SUMIF([1]TAX!I:I,[1]DRDC!W17,[1]TAX!L:L)</f>
        <v>#VALUE!</v>
      </c>
      <c r="AB17" s="98" t="e">
        <f t="shared" si="6"/>
        <v>#VALUE!</v>
      </c>
      <c r="AC17" s="100" t="e">
        <f>SUMIF('[1]FIRST CUT-OFF'!$A:$A,[1]DRDC!$A17,'[1]FIRST CUT-OFF'!AC:AC)+SUMIF('[1]SECOND CUT-OFF'!$A:$A,[1]DRDC!$A17,'[1]SECOND CUT-OFF'!AC:AC)</f>
        <v>#VALUE!</v>
      </c>
      <c r="AD17" s="117" t="e">
        <f>SUMIF('[1]FIRST CUT-OFF'!$A:$A,[1]DRDC!$A17,'[1]FIRST CUT-OFF'!AD:AD)+SUMIF('[1]SECOND CUT-OFF'!$A:$A,[1]DRDC!$A17,'[1]SECOND CUT-OFF'!AD:AD)</f>
        <v>#VALUE!</v>
      </c>
      <c r="AE17" s="105" t="e">
        <f>SUMIF('[1]FIRST CUT-OFF'!$A:$A,[1]DRDC!$A17,'[1]FIRST CUT-OFF'!AE:AE)+SUMIF('[1]SECOND CUT-OFF'!$A:$A,[1]DRDC!$A17,'[1]SECOND CUT-OFF'!AE:AE)</f>
        <v>#VALUE!</v>
      </c>
      <c r="AF17" s="106" t="e">
        <f>SUMIF('[1]FIRST CUT-OFF'!$A:$A,[1]DRDC!$A17,'[1]FIRST CUT-OFF'!AF:AF)+SUMIF('[1]SECOND CUT-OFF'!$A:$A,[1]DRDC!$A17,'[1]SECOND CUT-OFF'!AF:AF)</f>
        <v>#VALUE!</v>
      </c>
      <c r="AG17" s="106" t="e">
        <f>SUMIF('[1]FIRST CUT-OFF'!$A:$A,[1]DRDC!$A17,'[1]FIRST CUT-OFF'!AG:AG)+SUMIF('[1]SECOND CUT-OFF'!$A:$A,[1]DRDC!$A17,'[1]SECOND CUT-OFF'!AG:AG)</f>
        <v>#VALUE!</v>
      </c>
      <c r="AH17" s="106" t="e">
        <f>SUMIF('[1]FIRST CUT-OFF'!$A:$A,[1]DRDC!$A17,'[1]FIRST CUT-OFF'!AH:AH)+SUMIF('[1]SECOND CUT-OFF'!$A:$A,[1]DRDC!$A17,'[1]SECOND CUT-OFF'!AH:AH)</f>
        <v>#VALUE!</v>
      </c>
      <c r="AI17" s="106" t="e">
        <f>SUMIF('[1]FIRST CUT-OFF'!$A:$A,[1]DRDC!$A17,'[1]FIRST CUT-OFF'!AI:AI)+SUMIF('[1]SECOND CUT-OFF'!$A:$A,[1]DRDC!$A17,'[1]SECOND CUT-OFF'!AI:AI)</f>
        <v>#VALUE!</v>
      </c>
      <c r="AJ17" s="106" t="e">
        <f>SUMIF('[1]FIRST CUT-OFF'!$A:$A,[1]DRDC!$A17,'[1]FIRST CUT-OFF'!AJ:AJ)+SUMIF('[1]SECOND CUT-OFF'!$A:$A,[1]DRDC!$A17,'[1]SECOND CUT-OFF'!AJ:AJ)</f>
        <v>#VALUE!</v>
      </c>
      <c r="AK17" s="105" t="e">
        <f t="shared" si="7"/>
        <v>#VALUE!</v>
      </c>
      <c r="AL17" s="113" t="e">
        <f>SUMIF('[1]FIRST CUT-OFF'!$A:$A,[1]DRDC!$A17,'[1]FIRST CUT-OFF'!AL:AL)+SUMIF('[1]SECOND CUT-OFF'!$A:$A,[1]DRDC!$A17,'[1]SECOND CUT-OFF'!AL:AL)</f>
        <v>#VALUE!</v>
      </c>
      <c r="AM17" s="113" t="e">
        <f>SUMIF('[1]FIRST CUT-OFF'!$A:$A,[1]DRDC!$A17,'[1]FIRST CUT-OFF'!AM:AM)+SUMIF('[1]SECOND CUT-OFF'!$A:$A,[1]DRDC!$A17,'[1]SECOND CUT-OFF'!AM:AM)</f>
        <v>#VALUE!</v>
      </c>
      <c r="AN17" s="113" t="e">
        <f>SUMIF('[1]FIRST CUT-OFF'!$A:$A,[1]DRDC!$A17,'[1]FIRST CUT-OFF'!AN:AN)+SUMIF('[1]SECOND CUT-OFF'!$A:$A,[1]DRDC!$A17,'[1]SECOND CUT-OFF'!AN:AN)</f>
        <v>#VALUE!</v>
      </c>
      <c r="AO17" s="113" t="e">
        <f>SUMIF('[1]FIRST CUT-OFF'!$A:$A,[1]DRDC!$A17,'[1]FIRST CUT-OFF'!AO:AO)+SUMIF('[1]SECOND CUT-OFF'!$A:$A,[1]DRDC!$A17,'[1]SECOND CUT-OFF'!AO:AO)</f>
        <v>#VALUE!</v>
      </c>
      <c r="AP17" s="108" t="e">
        <f t="shared" si="8"/>
        <v>#VALUE!</v>
      </c>
      <c r="AR17" s="109"/>
      <c r="AU17" s="79"/>
      <c r="AV17" s="79"/>
      <c r="AW17" s="79"/>
      <c r="AY17" s="109"/>
    </row>
    <row r="18" spans="1:143" ht="16.149999999999999" customHeight="1" x14ac:dyDescent="0.25">
      <c r="A18" s="148" t="s">
        <v>21</v>
      </c>
      <c r="B18" s="146">
        <v>70000</v>
      </c>
      <c r="C18" s="94" t="e">
        <f>SUMIF('[1]FIRST CUT-OFF'!$A:$A,[1]DRDC!$A18,'[1]FIRST CUT-OFF'!C:C)+SUMIF('[1]SECOND CUT-OFF'!$A:$A,[1]DRDC!$A18,'[1]SECOND CUT-OFF'!C:C)</f>
        <v>#VALUE!</v>
      </c>
      <c r="D18" s="94" t="e">
        <f>SUMIF('[1]FIRST CUT-OFF'!$A:$A,[1]DRDC!$A18,'[1]FIRST CUT-OFF'!D:D)+SUMIF('[1]SECOND CUT-OFF'!$A:$A,[1]DRDC!$A18,'[1]SECOND CUT-OFF'!D:D)</f>
        <v>#VALUE!</v>
      </c>
      <c r="E18" s="94" t="e">
        <f>SUMIF('[1]FIRST CUT-OFF'!$A:$A,[1]DRDC!$A18,'[1]FIRST CUT-OFF'!E:E)+SUMIF('[1]SECOND CUT-OFF'!$A:$A,[1]DRDC!$A18,'[1]SECOND CUT-OFF'!E:E)</f>
        <v>#VALUE!</v>
      </c>
      <c r="F18" s="94" t="e">
        <f>SUMIF('[1]FIRST CUT-OFF'!$A:$A,[1]DRDC!$A18,'[1]FIRST CUT-OFF'!F:F)+SUMIF('[1]SECOND CUT-OFF'!$A:$A,[1]DRDC!$A18,'[1]SECOND CUT-OFF'!F:F)</f>
        <v>#VALUE!</v>
      </c>
      <c r="G18" s="95" t="e">
        <f t="shared" si="0"/>
        <v>#VALUE!</v>
      </c>
      <c r="H18" s="96" t="s">
        <v>147</v>
      </c>
      <c r="I18" s="116" t="e">
        <f>SUMIF('[1] NEW SSS'!$P:$P,[1]DRDC!H18,'[1] NEW SSS'!$G:$G)+SUMIF('[1] NEW SSS'!$P:$P,[1]DRDC!H18,'[1] NEW SSS'!$K:$K)</f>
        <v>#VALUE!</v>
      </c>
      <c r="J18" s="103" t="e">
        <f>SUMIF('[1] NEW SSS'!$P:$P,[1]DRDC!H18,'[1] NEW SSS'!$F:$F)+SUMIF('[1] NEW SSS'!$P:$P,[1]DRDC!H18,'[1] NEW SSS'!$J:$J)</f>
        <v>#VALUE!</v>
      </c>
      <c r="K18" s="98" t="e">
        <f t="shared" si="1"/>
        <v>#VALUE!</v>
      </c>
      <c r="L18" s="93" t="e">
        <f>SUMIF('[1] NEW SSS'!$P:$P,[1]DRDC!H18,'[1] NEW SSS'!$I:$I)</f>
        <v>#VALUE!</v>
      </c>
      <c r="M18" s="120" t="e">
        <f>SUMIF('[1]FIRST CUT-OFF'!$A:$A,[1]DRDC!$A18,'[1]FIRST CUT-OFF'!M:M)+SUMIF('[1]SECOND CUT-OFF'!$A:$A,[1]DRDC!$A18,'[1]SECOND CUT-OFF'!M:M)</f>
        <v>#VALUE!</v>
      </c>
      <c r="N18" s="117" t="e">
        <f>SUMIF('[1]FIRST CUT-OFF'!$A:$A,[1]DRDC!$A18,'[1]FIRST CUT-OFF'!N:N)+SUMIF('[1]SECOND CUT-OFF'!$A:$A,[1]DRDC!$A18,'[1]SECOND CUT-OFF'!N:N)</f>
        <v>#VALUE!</v>
      </c>
      <c r="O18" s="101">
        <f t="shared" si="2"/>
        <v>1750</v>
      </c>
      <c r="P18" s="102">
        <f t="shared" si="3"/>
        <v>1750</v>
      </c>
      <c r="Q18" s="103">
        <f t="shared" si="4"/>
        <v>3500</v>
      </c>
      <c r="R18" s="104">
        <v>200</v>
      </c>
      <c r="S18" s="104">
        <f t="shared" si="9"/>
        <v>200</v>
      </c>
      <c r="T18" s="117" t="e">
        <f>SUMIF('[1]FIRST CUT-OFF'!$A:$A,[1]DRDC!$A18,'[1]FIRST CUT-OFF'!T:T)+SUMIF('[1]SECOND CUT-OFF'!$A:$A,[1]DRDC!$A18,'[1]SECOND CUT-OFF'!T:T)</f>
        <v>#VALUE!</v>
      </c>
      <c r="U18" s="117" t="e">
        <f>SUMIF('[1]FIRST CUT-OFF'!$A:$A,[1]DRDC!$A18,'[1]FIRST CUT-OFF'!U:U)+SUMIF('[1]SECOND CUT-OFF'!$A:$A,[1]DRDC!$A18,'[1]SECOND CUT-OFF'!U:U)</f>
        <v>#VALUE!</v>
      </c>
      <c r="V18" s="117" t="e">
        <f>SUMIF('[1]FIRST CUT-OFF'!$A:$A,[1]DRDC!$A18,'[1]FIRST CUT-OFF'!V:V)+SUMIF('[1]SECOND CUT-OFF'!$A:$A,[1]DRDC!$A18,'[1]SECOND CUT-OFF'!V:V)</f>
        <v>#VALUE!</v>
      </c>
      <c r="W18" s="119" t="s">
        <v>148</v>
      </c>
      <c r="X18" s="98" t="e">
        <f t="shared" si="5"/>
        <v>#VALUE!</v>
      </c>
      <c r="Y18" s="98" t="e">
        <f>SUMIF([1]TAX!I:I,[1]DRDC!W18,[1]TAX!J:J)</f>
        <v>#VALUE!</v>
      </c>
      <c r="Z18" s="98" t="e">
        <f>SUMIF([1]TAX!I:I,[1]DRDC!W18,[1]TAX!K:K)</f>
        <v>#VALUE!</v>
      </c>
      <c r="AA18" s="98" t="e">
        <f>SUMIF([1]TAX!I:I,[1]DRDC!W18,[1]TAX!L:L)</f>
        <v>#VALUE!</v>
      </c>
      <c r="AB18" s="98" t="e">
        <f t="shared" si="6"/>
        <v>#VALUE!</v>
      </c>
      <c r="AC18" s="100" t="e">
        <f>SUMIF('[1]FIRST CUT-OFF'!$A:$A,[1]DRDC!$A18,'[1]FIRST CUT-OFF'!AC:AC)+SUMIF('[1]SECOND CUT-OFF'!$A:$A,[1]DRDC!$A18,'[1]SECOND CUT-OFF'!AC:AC)</f>
        <v>#VALUE!</v>
      </c>
      <c r="AD18" s="117" t="e">
        <f>SUMIF('[1]FIRST CUT-OFF'!$A:$A,[1]DRDC!$A18,'[1]FIRST CUT-OFF'!AD:AD)+SUMIF('[1]SECOND CUT-OFF'!$A:$A,[1]DRDC!$A18,'[1]SECOND CUT-OFF'!AD:AD)</f>
        <v>#VALUE!</v>
      </c>
      <c r="AE18" s="105" t="e">
        <f>SUMIF('[1]FIRST CUT-OFF'!$A:$A,[1]DRDC!$A18,'[1]FIRST CUT-OFF'!AE:AE)+SUMIF('[1]SECOND CUT-OFF'!$A:$A,[1]DRDC!$A18,'[1]SECOND CUT-OFF'!AE:AE)</f>
        <v>#VALUE!</v>
      </c>
      <c r="AF18" s="106" t="e">
        <f>SUMIF('[1]FIRST CUT-OFF'!$A:$A,[1]DRDC!$A18,'[1]FIRST CUT-OFF'!AF:AF)+SUMIF('[1]SECOND CUT-OFF'!$A:$A,[1]DRDC!$A18,'[1]SECOND CUT-OFF'!AF:AF)</f>
        <v>#VALUE!</v>
      </c>
      <c r="AG18" s="106" t="e">
        <f>SUMIF('[1]FIRST CUT-OFF'!$A:$A,[1]DRDC!$A18,'[1]FIRST CUT-OFF'!AG:AG)+SUMIF('[1]SECOND CUT-OFF'!$A:$A,[1]DRDC!$A18,'[1]SECOND CUT-OFF'!AG:AG)</f>
        <v>#VALUE!</v>
      </c>
      <c r="AH18" s="106" t="e">
        <f>SUMIF('[1]FIRST CUT-OFF'!$A:$A,[1]DRDC!$A18,'[1]FIRST CUT-OFF'!AH:AH)+SUMIF('[1]SECOND CUT-OFF'!$A:$A,[1]DRDC!$A18,'[1]SECOND CUT-OFF'!AH:AH)</f>
        <v>#VALUE!</v>
      </c>
      <c r="AI18" s="106" t="e">
        <f>SUMIF('[1]FIRST CUT-OFF'!$A:$A,[1]DRDC!$A18,'[1]FIRST CUT-OFF'!AI:AI)+SUMIF('[1]SECOND CUT-OFF'!$A:$A,[1]DRDC!$A18,'[1]SECOND CUT-OFF'!AI:AI)</f>
        <v>#VALUE!</v>
      </c>
      <c r="AJ18" s="106" t="e">
        <f>SUMIF('[1]FIRST CUT-OFF'!$A:$A,[1]DRDC!$A18,'[1]FIRST CUT-OFF'!AJ:AJ)+SUMIF('[1]SECOND CUT-OFF'!$A:$A,[1]DRDC!$A18,'[1]SECOND CUT-OFF'!AJ:AJ)</f>
        <v>#VALUE!</v>
      </c>
      <c r="AK18" s="105" t="e">
        <f t="shared" si="7"/>
        <v>#VALUE!</v>
      </c>
      <c r="AL18" s="113" t="e">
        <f>SUMIF('[1]FIRST CUT-OFF'!$A:$A,[1]DRDC!$A18,'[1]FIRST CUT-OFF'!AL:AL)+SUMIF('[1]SECOND CUT-OFF'!$A:$A,[1]DRDC!$A18,'[1]SECOND CUT-OFF'!AL:AL)</f>
        <v>#VALUE!</v>
      </c>
      <c r="AM18" s="113" t="e">
        <f>SUMIF('[1]FIRST CUT-OFF'!$A:$A,[1]DRDC!$A18,'[1]FIRST CUT-OFF'!AM:AM)+SUMIF('[1]SECOND CUT-OFF'!$A:$A,[1]DRDC!$A18,'[1]SECOND CUT-OFF'!AM:AM)</f>
        <v>#VALUE!</v>
      </c>
      <c r="AN18" s="113" t="e">
        <f>SUMIF('[1]FIRST CUT-OFF'!$A:$A,[1]DRDC!$A18,'[1]FIRST CUT-OFF'!AN:AN)+SUMIF('[1]SECOND CUT-OFF'!$A:$A,[1]DRDC!$A18,'[1]SECOND CUT-OFF'!AN:AN)</f>
        <v>#VALUE!</v>
      </c>
      <c r="AO18" s="113" t="e">
        <f>SUMIF('[1]FIRST CUT-OFF'!$A:$A,[1]DRDC!$A18,'[1]FIRST CUT-OFF'!AO:AO)+SUMIF('[1]SECOND CUT-OFF'!$A:$A,[1]DRDC!$A18,'[1]SECOND CUT-OFF'!AO:AO)</f>
        <v>#VALUE!</v>
      </c>
      <c r="AP18" s="108" t="e">
        <f t="shared" si="8"/>
        <v>#VALUE!</v>
      </c>
      <c r="AR18" s="109"/>
      <c r="AU18" s="79"/>
      <c r="AV18" s="79"/>
      <c r="AW18" s="79"/>
      <c r="AY18" s="109"/>
    </row>
    <row r="19" spans="1:143" ht="16.149999999999999" customHeight="1" x14ac:dyDescent="0.25">
      <c r="A19" s="115" t="s">
        <v>22</v>
      </c>
      <c r="B19" s="146">
        <f>7290+7290</f>
        <v>14580</v>
      </c>
      <c r="C19" s="94" t="e">
        <f>SUMIF('[1]FIRST CUT-OFF'!$A:$A,[1]DRDC!$A19,'[1]FIRST CUT-OFF'!C:C)+SUMIF('[1]SECOND CUT-OFF'!$A:$A,[1]DRDC!$A19,'[1]SECOND CUT-OFF'!C:C)</f>
        <v>#VALUE!</v>
      </c>
      <c r="D19" s="94" t="e">
        <f>SUMIF('[1]FIRST CUT-OFF'!$A:$A,[1]DRDC!$A19,'[1]FIRST CUT-OFF'!D:D)+SUMIF('[1]SECOND CUT-OFF'!$A:$A,[1]DRDC!$A19,'[1]SECOND CUT-OFF'!D:D)</f>
        <v>#VALUE!</v>
      </c>
      <c r="E19" s="94" t="e">
        <f>SUMIF('[1]FIRST CUT-OFF'!$A:$A,[1]DRDC!$A19,'[1]FIRST CUT-OFF'!E:E)+SUMIF('[1]SECOND CUT-OFF'!$A:$A,[1]DRDC!$A19,'[1]SECOND CUT-OFF'!E:E)</f>
        <v>#VALUE!</v>
      </c>
      <c r="F19" s="94" t="e">
        <f>SUMIF('[1]FIRST CUT-OFF'!$A:$A,[1]DRDC!$A19,'[1]FIRST CUT-OFF'!F:F)+SUMIF('[1]SECOND CUT-OFF'!$A:$A,[1]DRDC!$A19,'[1]SECOND CUT-OFF'!F:F)</f>
        <v>#VALUE!</v>
      </c>
      <c r="G19" s="95" t="e">
        <f t="shared" si="0"/>
        <v>#VALUE!</v>
      </c>
      <c r="H19" s="96" t="s">
        <v>162</v>
      </c>
      <c r="I19" s="116" t="e">
        <f>SUMIF('[1] NEW SSS'!$P:$P,[1]DRDC!H19,'[1] NEW SSS'!$G:$G)+SUMIF('[1] NEW SSS'!$P:$P,[1]DRDC!H19,'[1] NEW SSS'!$K:$K)</f>
        <v>#VALUE!</v>
      </c>
      <c r="J19" s="103" t="e">
        <f>SUMIF('[1] NEW SSS'!$P:$P,[1]DRDC!H19,'[1] NEW SSS'!$F:$F)+SUMIF('[1] NEW SSS'!$P:$P,[1]DRDC!H19,'[1] NEW SSS'!$J:$J)</f>
        <v>#VALUE!</v>
      </c>
      <c r="K19" s="98" t="e">
        <f t="shared" si="1"/>
        <v>#VALUE!</v>
      </c>
      <c r="L19" s="102" t="e">
        <f>SUMIF('[1] NEW SSS'!$P:$P,[1]DRDC!H19,'[1] NEW SSS'!$I:$I)</f>
        <v>#VALUE!</v>
      </c>
      <c r="M19" s="120" t="e">
        <f>SUMIF('[1]FIRST CUT-OFF'!$A:$A,[1]DRDC!$A19,'[1]FIRST CUT-OFF'!M:M)+SUMIF('[1]SECOND CUT-OFF'!$A:$A,[1]DRDC!$A19,'[1]SECOND CUT-OFF'!M:M)</f>
        <v>#VALUE!</v>
      </c>
      <c r="N19" s="117" t="e">
        <f>SUMIF('[1]FIRST CUT-OFF'!$A:$A,[1]DRDC!$A19,'[1]FIRST CUT-OFF'!N:N)+SUMIF('[1]SECOND CUT-OFF'!$A:$A,[1]DRDC!$A19,'[1]SECOND CUT-OFF'!N:N)</f>
        <v>#VALUE!</v>
      </c>
      <c r="O19" s="101">
        <f t="shared" si="2"/>
        <v>364.5</v>
      </c>
      <c r="P19" s="102">
        <f t="shared" si="3"/>
        <v>364.5</v>
      </c>
      <c r="Q19" s="103">
        <f t="shared" si="4"/>
        <v>729</v>
      </c>
      <c r="R19" s="104">
        <v>200</v>
      </c>
      <c r="S19" s="104">
        <f t="shared" si="9"/>
        <v>200</v>
      </c>
      <c r="T19" s="117" t="e">
        <f>SUMIF('[1]FIRST CUT-OFF'!$A:$A,[1]DRDC!$A19,'[1]FIRST CUT-OFF'!T:T)+SUMIF('[1]SECOND CUT-OFF'!$A:$A,[1]DRDC!$A19,'[1]SECOND CUT-OFF'!T:T)</f>
        <v>#VALUE!</v>
      </c>
      <c r="U19" s="117" t="e">
        <f>SUMIF('[1]FIRST CUT-OFF'!$A:$A,[1]DRDC!$A19,'[1]FIRST CUT-OFF'!U:U)+SUMIF('[1]SECOND CUT-OFF'!$A:$A,[1]DRDC!$A19,'[1]SECOND CUT-OFF'!U:U)</f>
        <v>#VALUE!</v>
      </c>
      <c r="V19" s="117" t="e">
        <f>SUMIF('[1]FIRST CUT-OFF'!$A:$A,[1]DRDC!$A19,'[1]FIRST CUT-OFF'!V:V)+SUMIF('[1]SECOND CUT-OFF'!$A:$A,[1]DRDC!$A19,'[1]SECOND CUT-OFF'!V:V)</f>
        <v>#VALUE!</v>
      </c>
      <c r="W19" s="119" t="s">
        <v>150</v>
      </c>
      <c r="X19" s="98" t="e">
        <f t="shared" si="5"/>
        <v>#VALUE!</v>
      </c>
      <c r="Y19" s="98" t="e">
        <f>SUMIF([1]TAX!I:I,[1]DRDC!W19,[1]TAX!J:J)</f>
        <v>#VALUE!</v>
      </c>
      <c r="Z19" s="98" t="e">
        <f>SUMIF([1]TAX!I:I,[1]DRDC!W19,[1]TAX!K:K)</f>
        <v>#VALUE!</v>
      </c>
      <c r="AA19" s="98" t="e">
        <f>SUMIF([1]TAX!I:I,[1]DRDC!W19,[1]TAX!L:L)</f>
        <v>#VALUE!</v>
      </c>
      <c r="AB19" s="98" t="e">
        <f t="shared" si="6"/>
        <v>#VALUE!</v>
      </c>
      <c r="AC19" s="100" t="e">
        <f>SUMIF('[1]FIRST CUT-OFF'!$A:$A,[1]DRDC!$A19,'[1]FIRST CUT-OFF'!AC:AC)+SUMIF('[1]SECOND CUT-OFF'!$A:$A,[1]DRDC!$A19,'[1]SECOND CUT-OFF'!AC:AC)</f>
        <v>#VALUE!</v>
      </c>
      <c r="AD19" s="117" t="e">
        <f>SUMIF('[1]FIRST CUT-OFF'!$A:$A,[1]DRDC!$A19,'[1]FIRST CUT-OFF'!AD:AD)+SUMIF('[1]SECOND CUT-OFF'!$A:$A,[1]DRDC!$A19,'[1]SECOND CUT-OFF'!AD:AD)</f>
        <v>#VALUE!</v>
      </c>
      <c r="AE19" s="105" t="e">
        <f>SUMIF('[1]FIRST CUT-OFF'!$A:$A,[1]DRDC!$A19,'[1]FIRST CUT-OFF'!AE:AE)+SUMIF('[1]SECOND CUT-OFF'!$A:$A,[1]DRDC!$A19,'[1]SECOND CUT-OFF'!AE:AE)</f>
        <v>#VALUE!</v>
      </c>
      <c r="AF19" s="106" t="e">
        <f>SUMIF('[1]FIRST CUT-OFF'!$A:$A,[1]DRDC!$A19,'[1]FIRST CUT-OFF'!AF:AF)+SUMIF('[1]SECOND CUT-OFF'!$A:$A,[1]DRDC!$A19,'[1]SECOND CUT-OFF'!AF:AF)</f>
        <v>#VALUE!</v>
      </c>
      <c r="AG19" s="106" t="e">
        <f>SUMIF('[1]FIRST CUT-OFF'!$A:$A,[1]DRDC!$A19,'[1]FIRST CUT-OFF'!AG:AG)+SUMIF('[1]SECOND CUT-OFF'!$A:$A,[1]DRDC!$A19,'[1]SECOND CUT-OFF'!AG:AG)</f>
        <v>#VALUE!</v>
      </c>
      <c r="AH19" s="106" t="e">
        <f>SUMIF('[1]FIRST CUT-OFF'!$A:$A,[1]DRDC!$A19,'[1]FIRST CUT-OFF'!AH:AH)+SUMIF('[1]SECOND CUT-OFF'!$A:$A,[1]DRDC!$A19,'[1]SECOND CUT-OFF'!AH:AH)</f>
        <v>#VALUE!</v>
      </c>
      <c r="AI19" s="106" t="e">
        <f>SUMIF('[1]FIRST CUT-OFF'!$A:$A,[1]DRDC!$A19,'[1]FIRST CUT-OFF'!AI:AI)+SUMIF('[1]SECOND CUT-OFF'!$A:$A,[1]DRDC!$A19,'[1]SECOND CUT-OFF'!AI:AI)</f>
        <v>#VALUE!</v>
      </c>
      <c r="AJ19" s="106" t="e">
        <f>SUMIF('[1]FIRST CUT-OFF'!$A:$A,[1]DRDC!$A19,'[1]FIRST CUT-OFF'!AJ:AJ)+SUMIF('[1]SECOND CUT-OFF'!$A:$A,[1]DRDC!$A19,'[1]SECOND CUT-OFF'!AJ:AJ)</f>
        <v>#VALUE!</v>
      </c>
      <c r="AK19" s="105" t="e">
        <f t="shared" si="7"/>
        <v>#VALUE!</v>
      </c>
      <c r="AL19" s="113" t="e">
        <f>SUMIF('[1]FIRST CUT-OFF'!$A:$A,[1]DRDC!$A19,'[1]FIRST CUT-OFF'!AL:AL)+SUMIF('[1]SECOND CUT-OFF'!$A:$A,[1]DRDC!$A19,'[1]SECOND CUT-OFF'!AL:AL)</f>
        <v>#VALUE!</v>
      </c>
      <c r="AM19" s="113" t="e">
        <f>SUMIF('[1]FIRST CUT-OFF'!$A:$A,[1]DRDC!$A19,'[1]FIRST CUT-OFF'!AM:AM)+SUMIF('[1]SECOND CUT-OFF'!$A:$A,[1]DRDC!$A19,'[1]SECOND CUT-OFF'!AM:AM)</f>
        <v>#VALUE!</v>
      </c>
      <c r="AN19" s="113" t="e">
        <f>SUMIF('[1]FIRST CUT-OFF'!$A:$A,[1]DRDC!$A19,'[1]FIRST CUT-OFF'!AN:AN)+SUMIF('[1]SECOND CUT-OFF'!$A:$A,[1]DRDC!$A19,'[1]SECOND CUT-OFF'!AN:AN)</f>
        <v>#VALUE!</v>
      </c>
      <c r="AO19" s="113" t="e">
        <f>SUMIF('[1]FIRST CUT-OFF'!$A:$A,[1]DRDC!$A19,'[1]FIRST CUT-OFF'!AO:AO)+SUMIF('[1]SECOND CUT-OFF'!$A:$A,[1]DRDC!$A19,'[1]SECOND CUT-OFF'!AO:AO)</f>
        <v>#VALUE!</v>
      </c>
      <c r="AP19" s="108" t="e">
        <f t="shared" si="8"/>
        <v>#VALUE!</v>
      </c>
      <c r="AR19" s="109"/>
      <c r="AU19" s="79"/>
      <c r="AV19" s="79"/>
      <c r="AW19" s="79"/>
      <c r="AY19" s="109"/>
    </row>
    <row r="20" spans="1:143" ht="16.149999999999999" customHeight="1" x14ac:dyDescent="0.25">
      <c r="A20" s="92" t="s">
        <v>23</v>
      </c>
      <c r="B20" s="144">
        <f>10945+10945</f>
        <v>21890</v>
      </c>
      <c r="C20" s="94" t="e">
        <f>SUMIF('[1]FIRST CUT-OFF'!$A:$A,[1]DRDC!$A20,'[1]FIRST CUT-OFF'!C:C)+SUMIF('[1]SECOND CUT-OFF'!$A:$A,[1]DRDC!$A20,'[1]SECOND CUT-OFF'!C:C)</f>
        <v>#VALUE!</v>
      </c>
      <c r="D20" s="94" t="e">
        <f>SUMIF('[1]FIRST CUT-OFF'!$A:$A,[1]DRDC!$A20,'[1]FIRST CUT-OFF'!D:D)+SUMIF('[1]SECOND CUT-OFF'!$A:$A,[1]DRDC!$A20,'[1]SECOND CUT-OFF'!D:D)</f>
        <v>#VALUE!</v>
      </c>
      <c r="E20" s="94" t="e">
        <f>SUMIF('[1]FIRST CUT-OFF'!$A:$A,[1]DRDC!$A20,'[1]FIRST CUT-OFF'!E:E)+SUMIF('[1]SECOND CUT-OFF'!$A:$A,[1]DRDC!$A20,'[1]SECOND CUT-OFF'!E:E)</f>
        <v>#VALUE!</v>
      </c>
      <c r="F20" s="94" t="e">
        <f>SUMIF('[1]FIRST CUT-OFF'!$A:$A,[1]DRDC!$A20,'[1]FIRST CUT-OFF'!F:F)+SUMIF('[1]SECOND CUT-OFF'!$A:$A,[1]DRDC!$A20,'[1]SECOND CUT-OFF'!F:F)</f>
        <v>#VALUE!</v>
      </c>
      <c r="G20" s="95" t="e">
        <f t="shared" si="0"/>
        <v>#VALUE!</v>
      </c>
      <c r="H20" s="96" t="s">
        <v>163</v>
      </c>
      <c r="I20" s="97" t="e">
        <f>SUMIF('[1] NEW SSS'!$P:$P,[1]DRDC!H20,'[1] NEW SSS'!$G:$G)+SUMIF('[1] NEW SSS'!$P:$P,[1]DRDC!H20,'[1] NEW SSS'!$K:$K)</f>
        <v>#VALUE!</v>
      </c>
      <c r="J20" s="93" t="e">
        <f>SUMIF('[1] NEW SSS'!$P:$P,[1]DRDC!H20,'[1] NEW SSS'!$F:$F)+SUMIF('[1] NEW SSS'!$P:$P,[1]DRDC!H20,'[1] NEW SSS'!$J:$J)</f>
        <v>#VALUE!</v>
      </c>
      <c r="K20" s="98" t="e">
        <f t="shared" si="1"/>
        <v>#VALUE!</v>
      </c>
      <c r="L20" s="98" t="e">
        <f>SUMIF('[1] NEW SSS'!$P:$P,[1]DRDC!H20,'[1] NEW SSS'!$I:$I)</f>
        <v>#VALUE!</v>
      </c>
      <c r="M20" s="99" t="e">
        <f>SUMIF('[1]FIRST CUT-OFF'!$A:$A,[1]DRDC!$A20,'[1]FIRST CUT-OFF'!M:M)+SUMIF('[1]SECOND CUT-OFF'!$A:$A,[1]DRDC!$A20,'[1]SECOND CUT-OFF'!M:M)</f>
        <v>#VALUE!</v>
      </c>
      <c r="N20" s="99" t="e">
        <f>SUMIF('[1]FIRST CUT-OFF'!$A:$A,[1]DRDC!$A20,'[1]FIRST CUT-OFF'!N:N)+SUMIF('[1]SECOND CUT-OFF'!$A:$A,[1]DRDC!$A20,'[1]SECOND CUT-OFF'!N:N)</f>
        <v>#VALUE!</v>
      </c>
      <c r="O20" s="101">
        <f t="shared" si="2"/>
        <v>547.25</v>
      </c>
      <c r="P20" s="98">
        <f t="shared" si="3"/>
        <v>547.25</v>
      </c>
      <c r="Q20" s="103">
        <f t="shared" si="4"/>
        <v>1094.5</v>
      </c>
      <c r="R20" s="104">
        <v>200</v>
      </c>
      <c r="S20" s="104">
        <f t="shared" si="9"/>
        <v>200</v>
      </c>
      <c r="T20" s="99" t="e">
        <f>SUMIF('[1]FIRST CUT-OFF'!$A:$A,[1]DRDC!$A20,'[1]FIRST CUT-OFF'!T:T)+SUMIF('[1]SECOND CUT-OFF'!$A:$A,[1]DRDC!$A20,'[1]SECOND CUT-OFF'!T:T)</f>
        <v>#VALUE!</v>
      </c>
      <c r="U20" s="99" t="e">
        <f>SUMIF('[1]FIRST CUT-OFF'!$A:$A,[1]DRDC!$A20,'[1]FIRST CUT-OFF'!U:U)+SUMIF('[1]SECOND CUT-OFF'!$A:$A,[1]DRDC!$A20,'[1]SECOND CUT-OFF'!U:U)</f>
        <v>#VALUE!</v>
      </c>
      <c r="V20" s="99" t="e">
        <f>SUMIF('[1]FIRST CUT-OFF'!$A:$A,[1]DRDC!$A20,'[1]FIRST CUT-OFF'!V:V)+SUMIF('[1]SECOND CUT-OFF'!$A:$A,[1]DRDC!$A20,'[1]SECOND CUT-OFF'!V:V)</f>
        <v>#VALUE!</v>
      </c>
      <c r="W20" s="119" t="s">
        <v>150</v>
      </c>
      <c r="X20" s="98" t="e">
        <f t="shared" si="5"/>
        <v>#VALUE!</v>
      </c>
      <c r="Y20" s="98" t="e">
        <f>SUMIF([1]TAX!I:I,[1]DRDC!W20,[1]TAX!J:J)</f>
        <v>#VALUE!</v>
      </c>
      <c r="Z20" s="98" t="e">
        <f>SUMIF([1]TAX!I:I,[1]DRDC!W20,[1]TAX!K:K)</f>
        <v>#VALUE!</v>
      </c>
      <c r="AA20" s="98" t="e">
        <f>SUMIF([1]TAX!I:I,[1]DRDC!W20,[1]TAX!L:L)</f>
        <v>#VALUE!</v>
      </c>
      <c r="AB20" s="98" t="e">
        <f t="shared" si="6"/>
        <v>#VALUE!</v>
      </c>
      <c r="AC20" s="99" t="e">
        <f>SUMIF('[1]FIRST CUT-OFF'!$A:$A,[1]DRDC!$A20,'[1]FIRST CUT-OFF'!AC:AC)+SUMIF('[1]SECOND CUT-OFF'!$A:$A,[1]DRDC!$A20,'[1]SECOND CUT-OFF'!AC:AC)</f>
        <v>#VALUE!</v>
      </c>
      <c r="AD20" s="99" t="e">
        <f>SUMIF('[1]FIRST CUT-OFF'!$A:$A,[1]DRDC!$A20,'[1]FIRST CUT-OFF'!AD:AD)+SUMIF('[1]SECOND CUT-OFF'!$A:$A,[1]DRDC!$A20,'[1]SECOND CUT-OFF'!AD:AD)</f>
        <v>#VALUE!</v>
      </c>
      <c r="AE20" s="99" t="e">
        <f>SUMIF('[1]FIRST CUT-OFF'!$A:$A,[1]DRDC!$A20,'[1]FIRST CUT-OFF'!AE:AE)+SUMIF('[1]SECOND CUT-OFF'!$A:$A,[1]DRDC!$A20,'[1]SECOND CUT-OFF'!AE:AE)</f>
        <v>#VALUE!</v>
      </c>
      <c r="AF20" s="106" t="e">
        <f>SUMIF('[1]FIRST CUT-OFF'!$A:$A,[1]DRDC!$A20,'[1]FIRST CUT-OFF'!AF:AF)+SUMIF('[1]SECOND CUT-OFF'!$A:$A,[1]DRDC!$A20,'[1]SECOND CUT-OFF'!AF:AF)</f>
        <v>#VALUE!</v>
      </c>
      <c r="AG20" s="106" t="e">
        <f>SUMIF('[1]FIRST CUT-OFF'!$A:$A,[1]DRDC!$A20,'[1]FIRST CUT-OFF'!AG:AG)+SUMIF('[1]SECOND CUT-OFF'!$A:$A,[1]DRDC!$A20,'[1]SECOND CUT-OFF'!AG:AG)</f>
        <v>#VALUE!</v>
      </c>
      <c r="AH20" s="106" t="e">
        <f>SUMIF('[1]FIRST CUT-OFF'!$A:$A,[1]DRDC!$A20,'[1]FIRST CUT-OFF'!AH:AH)+SUMIF('[1]SECOND CUT-OFF'!$A:$A,[1]DRDC!$A20,'[1]SECOND CUT-OFF'!AH:AH)</f>
        <v>#VALUE!</v>
      </c>
      <c r="AI20" s="106" t="e">
        <f>SUMIF('[1]FIRST CUT-OFF'!$A:$A,[1]DRDC!$A20,'[1]FIRST CUT-OFF'!AI:AI)+SUMIF('[1]SECOND CUT-OFF'!$A:$A,[1]DRDC!$A20,'[1]SECOND CUT-OFF'!AI:AI)</f>
        <v>#VALUE!</v>
      </c>
      <c r="AJ20" s="106" t="e">
        <f>SUMIF('[1]FIRST CUT-OFF'!$A:$A,[1]DRDC!$A20,'[1]FIRST CUT-OFF'!AJ:AJ)+SUMIF('[1]SECOND CUT-OFF'!$A:$A,[1]DRDC!$A20,'[1]SECOND CUT-OFF'!AJ:AJ)</f>
        <v>#VALUE!</v>
      </c>
      <c r="AK20" s="105" t="e">
        <f t="shared" si="7"/>
        <v>#VALUE!</v>
      </c>
      <c r="AL20" s="99" t="e">
        <f>SUMIF('[1]FIRST CUT-OFF'!$A:$A,[1]DRDC!$A20,'[1]FIRST CUT-OFF'!AL:AL)+SUMIF('[1]SECOND CUT-OFF'!$A:$A,[1]DRDC!$A20,'[1]SECOND CUT-OFF'!AL:AL)</f>
        <v>#VALUE!</v>
      </c>
      <c r="AM20" s="99" t="e">
        <f>SUMIF('[1]FIRST CUT-OFF'!$A:$A,[1]DRDC!$A20,'[1]FIRST CUT-OFF'!AM:AM)+SUMIF('[1]SECOND CUT-OFF'!$A:$A,[1]DRDC!$A20,'[1]SECOND CUT-OFF'!AM:AM)</f>
        <v>#VALUE!</v>
      </c>
      <c r="AN20" s="99" t="e">
        <f>SUMIF('[1]FIRST CUT-OFF'!$A:$A,[1]DRDC!$A20,'[1]FIRST CUT-OFF'!AN:AN)+SUMIF('[1]SECOND CUT-OFF'!$A:$A,[1]DRDC!$A20,'[1]SECOND CUT-OFF'!AN:AN)</f>
        <v>#VALUE!</v>
      </c>
      <c r="AO20" s="95" t="e">
        <f>SUMIF('[1]FIRST CUT-OFF'!$A:$A,[1]DRDC!$A20,'[1]FIRST CUT-OFF'!AO:AO)+SUMIF('[1]SECOND CUT-OFF'!$A:$A,[1]DRDC!$A20,'[1]SECOND CUT-OFF'!AO:AO)</f>
        <v>#VALUE!</v>
      </c>
      <c r="AP20" s="108" t="e">
        <f t="shared" si="8"/>
        <v>#VALUE!</v>
      </c>
      <c r="AR20" s="109"/>
      <c r="AU20" s="79"/>
      <c r="AV20" s="79"/>
      <c r="AW20" s="74"/>
      <c r="AX20" s="36"/>
      <c r="AY20" s="109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</row>
    <row r="21" spans="1:143" s="153" customFormat="1" ht="16.149999999999999" customHeight="1" x14ac:dyDescent="0.25">
      <c r="A21" s="149" t="s">
        <v>24</v>
      </c>
      <c r="B21" s="150">
        <f>8882+8882</f>
        <v>17764</v>
      </c>
      <c r="C21" s="94" t="e">
        <f>SUMIF('[1]FIRST CUT-OFF'!$A:$A,[1]DRDC!$A21,'[1]FIRST CUT-OFF'!C:C)+SUMIF('[1]SECOND CUT-OFF'!$A:$A,[1]DRDC!$A21,'[1]SECOND CUT-OFF'!C:C)</f>
        <v>#VALUE!</v>
      </c>
      <c r="D21" s="94" t="e">
        <f>SUMIF('[1]FIRST CUT-OFF'!$A:$A,[1]DRDC!$A21,'[1]FIRST CUT-OFF'!D:D)+SUMIF('[1]SECOND CUT-OFF'!$A:$A,[1]DRDC!$A21,'[1]SECOND CUT-OFF'!D:D)</f>
        <v>#VALUE!</v>
      </c>
      <c r="E21" s="94" t="e">
        <f>SUMIF('[1]FIRST CUT-OFF'!$A:$A,[1]DRDC!$A21,'[1]FIRST CUT-OFF'!E:E)+SUMIF('[1]SECOND CUT-OFF'!$A:$A,[1]DRDC!$A21,'[1]SECOND CUT-OFF'!E:E)</f>
        <v>#VALUE!</v>
      </c>
      <c r="F21" s="94" t="e">
        <f>SUMIF('[1]FIRST CUT-OFF'!$A:$A,[1]DRDC!$A21,'[1]FIRST CUT-OFF'!F:F)+SUMIF('[1]SECOND CUT-OFF'!$A:$A,[1]DRDC!$A21,'[1]SECOND CUT-OFF'!F:F)</f>
        <v>#VALUE!</v>
      </c>
      <c r="G21" s="95" t="e">
        <f t="shared" si="0"/>
        <v>#VALUE!</v>
      </c>
      <c r="H21" s="96" t="s">
        <v>164</v>
      </c>
      <c r="I21" s="116" t="e">
        <f>SUMIF('[1] NEW SSS'!$P:$P,[1]DRDC!H21,'[1] NEW SSS'!$G:$G)+SUMIF('[1] NEW SSS'!$P:$P,[1]DRDC!H21,'[1] NEW SSS'!$K:$K)</f>
        <v>#VALUE!</v>
      </c>
      <c r="J21" s="103" t="e">
        <f>SUMIF('[1] NEW SSS'!$P:$P,[1]DRDC!H21,'[1] NEW SSS'!$F:$F)+SUMIF('[1] NEW SSS'!$P:$P,[1]DRDC!H21,'[1] NEW SSS'!$J:$J)</f>
        <v>#VALUE!</v>
      </c>
      <c r="K21" s="98" t="e">
        <f t="shared" si="1"/>
        <v>#VALUE!</v>
      </c>
      <c r="L21" s="98" t="e">
        <f>SUMIF('[1] NEW SSS'!$P:$P,[1]DRDC!H21,'[1] NEW SSS'!$I:$I)</f>
        <v>#VALUE!</v>
      </c>
      <c r="M21" s="120" t="e">
        <f>SUMIF('[1]FIRST CUT-OFF'!$A:$A,[1]DRDC!$A21,'[1]FIRST CUT-OFF'!M:M)+SUMIF('[1]SECOND CUT-OFF'!$A:$A,[1]DRDC!$A21,'[1]SECOND CUT-OFF'!M:M)</f>
        <v>#VALUE!</v>
      </c>
      <c r="N21" s="117" t="e">
        <f>SUMIF('[1]FIRST CUT-OFF'!$A:$A,[1]DRDC!$A21,'[1]FIRST CUT-OFF'!N:N)+SUMIF('[1]SECOND CUT-OFF'!$A:$A,[1]DRDC!$A21,'[1]SECOND CUT-OFF'!N:N)</f>
        <v>#VALUE!</v>
      </c>
      <c r="O21" s="101">
        <f t="shared" si="2"/>
        <v>444.1</v>
      </c>
      <c r="P21" s="102">
        <f t="shared" si="3"/>
        <v>444.1</v>
      </c>
      <c r="Q21" s="103">
        <f t="shared" si="4"/>
        <v>888.2</v>
      </c>
      <c r="R21" s="104">
        <v>200</v>
      </c>
      <c r="S21" s="104">
        <f t="shared" si="9"/>
        <v>200</v>
      </c>
      <c r="T21" s="117" t="e">
        <f>SUMIF('[1]FIRST CUT-OFF'!$A:$A,[1]DRDC!$A21,'[1]FIRST CUT-OFF'!T:T)+SUMIF('[1]SECOND CUT-OFF'!$A:$A,[1]DRDC!$A21,'[1]SECOND CUT-OFF'!T:T)</f>
        <v>#VALUE!</v>
      </c>
      <c r="U21" s="117" t="e">
        <f>SUMIF('[1]FIRST CUT-OFF'!$A:$A,[1]DRDC!$A21,'[1]FIRST CUT-OFF'!U:U)+SUMIF('[1]SECOND CUT-OFF'!$A:$A,[1]DRDC!$A21,'[1]SECOND CUT-OFF'!U:U)</f>
        <v>#VALUE!</v>
      </c>
      <c r="V21" s="117" t="e">
        <f>SUMIF('[1]FIRST CUT-OFF'!$A:$A,[1]DRDC!$A21,'[1]FIRST CUT-OFF'!V:V)+SUMIF('[1]SECOND CUT-OFF'!$A:$A,[1]DRDC!$A21,'[1]SECOND CUT-OFF'!V:V)</f>
        <v>#VALUE!</v>
      </c>
      <c r="W21" s="119" t="s">
        <v>150</v>
      </c>
      <c r="X21" s="98" t="e">
        <f t="shared" si="5"/>
        <v>#VALUE!</v>
      </c>
      <c r="Y21" s="98" t="e">
        <f>SUMIF([1]TAX!I:I,[1]DRDC!W21,[1]TAX!J:J)</f>
        <v>#VALUE!</v>
      </c>
      <c r="Z21" s="98" t="e">
        <f>SUMIF([1]TAX!I:I,[1]DRDC!W21,[1]TAX!K:K)</f>
        <v>#VALUE!</v>
      </c>
      <c r="AA21" s="98" t="e">
        <f>SUMIF([1]TAX!I:I,[1]DRDC!W21,[1]TAX!L:L)</f>
        <v>#VALUE!</v>
      </c>
      <c r="AB21" s="98" t="e">
        <f t="shared" si="6"/>
        <v>#VALUE!</v>
      </c>
      <c r="AC21" s="100" t="e">
        <f>SUMIF('[1]FIRST CUT-OFF'!$A:$A,[1]DRDC!$A21,'[1]FIRST CUT-OFF'!AC:AC)+SUMIF('[1]SECOND CUT-OFF'!$A:$A,[1]DRDC!$A21,'[1]SECOND CUT-OFF'!AC:AC)</f>
        <v>#VALUE!</v>
      </c>
      <c r="AD21" s="117" t="e">
        <f>SUMIF('[1]FIRST CUT-OFF'!$A:$A,[1]DRDC!$A21,'[1]FIRST CUT-OFF'!AD:AD)+SUMIF('[1]SECOND CUT-OFF'!$A:$A,[1]DRDC!$A21,'[1]SECOND CUT-OFF'!AD:AD)</f>
        <v>#VALUE!</v>
      </c>
      <c r="AE21" s="105" t="e">
        <f>SUMIF('[1]FIRST CUT-OFF'!$A:$A,[1]DRDC!$A21,'[1]FIRST CUT-OFF'!AE:AE)+SUMIF('[1]SECOND CUT-OFF'!$A:$A,[1]DRDC!$A21,'[1]SECOND CUT-OFF'!AE:AE)</f>
        <v>#VALUE!</v>
      </c>
      <c r="AF21" s="106" t="e">
        <f>SUMIF('[1]FIRST CUT-OFF'!$A:$A,[1]DRDC!$A21,'[1]FIRST CUT-OFF'!AF:AF)+SUMIF('[1]SECOND CUT-OFF'!$A:$A,[1]DRDC!$A21,'[1]SECOND CUT-OFF'!AF:AF)</f>
        <v>#VALUE!</v>
      </c>
      <c r="AG21" s="106" t="e">
        <f>SUMIF('[1]FIRST CUT-OFF'!$A:$A,[1]DRDC!$A21,'[1]FIRST CUT-OFF'!AG:AG)+SUMIF('[1]SECOND CUT-OFF'!$A:$A,[1]DRDC!$A21,'[1]SECOND CUT-OFF'!AG:AG)</f>
        <v>#VALUE!</v>
      </c>
      <c r="AH21" s="106" t="e">
        <f>SUMIF('[1]FIRST CUT-OFF'!$A:$A,[1]DRDC!$A21,'[1]FIRST CUT-OFF'!AH:AH)+SUMIF('[1]SECOND CUT-OFF'!$A:$A,[1]DRDC!$A21,'[1]SECOND CUT-OFF'!AH:AH)</f>
        <v>#VALUE!</v>
      </c>
      <c r="AI21" s="106" t="e">
        <f>SUMIF('[1]FIRST CUT-OFF'!$A:$A,[1]DRDC!$A21,'[1]FIRST CUT-OFF'!AI:AI)+SUMIF('[1]SECOND CUT-OFF'!$A:$A,[1]DRDC!$A21,'[1]SECOND CUT-OFF'!AI:AI)</f>
        <v>#VALUE!</v>
      </c>
      <c r="AJ21" s="106" t="e">
        <f>SUMIF('[1]FIRST CUT-OFF'!$A:$A,[1]DRDC!$A21,'[1]FIRST CUT-OFF'!AJ:AJ)+SUMIF('[1]SECOND CUT-OFF'!$A:$A,[1]DRDC!$A21,'[1]SECOND CUT-OFF'!AJ:AJ)</f>
        <v>#VALUE!</v>
      </c>
      <c r="AK21" s="105" t="e">
        <f t="shared" si="7"/>
        <v>#VALUE!</v>
      </c>
      <c r="AL21" s="113" t="e">
        <f>SUMIF('[1]FIRST CUT-OFF'!$A:$A,[1]DRDC!$A21,'[1]FIRST CUT-OFF'!AL:AL)+SUMIF('[1]SECOND CUT-OFF'!$A:$A,[1]DRDC!$A21,'[1]SECOND CUT-OFF'!AL:AL)</f>
        <v>#VALUE!</v>
      </c>
      <c r="AM21" s="113" t="e">
        <f>SUMIF('[1]FIRST CUT-OFF'!$A:$A,[1]DRDC!$A21,'[1]FIRST CUT-OFF'!AM:AM)+SUMIF('[1]SECOND CUT-OFF'!$A:$A,[1]DRDC!$A21,'[1]SECOND CUT-OFF'!AM:AM)</f>
        <v>#VALUE!</v>
      </c>
      <c r="AN21" s="113" t="e">
        <f>SUMIF('[1]FIRST CUT-OFF'!$A:$A,[1]DRDC!$A21,'[1]FIRST CUT-OFF'!AN:AN)+SUMIF('[1]SECOND CUT-OFF'!$A:$A,[1]DRDC!$A21,'[1]SECOND CUT-OFF'!AN:AN)</f>
        <v>#VALUE!</v>
      </c>
      <c r="AO21" s="113" t="e">
        <f>SUMIF('[1]FIRST CUT-OFF'!$A:$A,[1]DRDC!$A21,'[1]FIRST CUT-OFF'!AO:AO)+SUMIF('[1]SECOND CUT-OFF'!$A:$A,[1]DRDC!$A21,'[1]SECOND CUT-OFF'!AO:AO)</f>
        <v>#VALUE!</v>
      </c>
      <c r="AP21" s="108" t="e">
        <f t="shared" si="8"/>
        <v>#VALUE!</v>
      </c>
      <c r="AQ21"/>
      <c r="AR21" s="109"/>
      <c r="AS21" s="37"/>
      <c r="AT21" s="37"/>
      <c r="AU21" s="79"/>
      <c r="AV21" s="79"/>
      <c r="AW21" s="151"/>
      <c r="AX21" s="152"/>
      <c r="AY21" s="109"/>
    </row>
    <row r="22" spans="1:143" ht="16.149999999999999" customHeight="1" x14ac:dyDescent="0.25">
      <c r="A22" s="115" t="s">
        <v>108</v>
      </c>
      <c r="B22" s="146">
        <v>15000</v>
      </c>
      <c r="C22" s="94" t="e">
        <f>SUMIF('[1]FIRST CUT-OFF'!$A:$A,[1]DRDC!$A22,'[1]FIRST CUT-OFF'!C:C)+SUMIF('[1]SECOND CUT-OFF'!$A:$A,[1]DRDC!$A22,'[1]SECOND CUT-OFF'!C:C)</f>
        <v>#VALUE!</v>
      </c>
      <c r="D22" s="94" t="e">
        <f>SUMIF('[1]FIRST CUT-OFF'!$A:$A,[1]DRDC!$A22,'[1]FIRST CUT-OFF'!D:D)+SUMIF('[1]SECOND CUT-OFF'!$A:$A,[1]DRDC!$A22,'[1]SECOND CUT-OFF'!D:D)</f>
        <v>#VALUE!</v>
      </c>
      <c r="E22" s="94" t="e">
        <f>SUMIF('[1]FIRST CUT-OFF'!$A:$A,[1]DRDC!$A22,'[1]FIRST CUT-OFF'!E:E)+SUMIF('[1]SECOND CUT-OFF'!$A:$A,[1]DRDC!$A22,'[1]SECOND CUT-OFF'!E:E)</f>
        <v>#VALUE!</v>
      </c>
      <c r="F22" s="94" t="e">
        <f>SUMIF('[1]FIRST CUT-OFF'!$A:$A,[1]DRDC!$A22,'[1]FIRST CUT-OFF'!F:F)+SUMIF('[1]SECOND CUT-OFF'!$A:$A,[1]DRDC!$A22,'[1]SECOND CUT-OFF'!F:F)</f>
        <v>#VALUE!</v>
      </c>
      <c r="G22" s="95" t="e">
        <f t="shared" si="0"/>
        <v>#VALUE!</v>
      </c>
      <c r="H22" s="96" t="s">
        <v>165</v>
      </c>
      <c r="I22" s="116" t="e">
        <f>SUMIF('[1] NEW SSS'!$P:$P,[1]DRDC!H22,'[1] NEW SSS'!$G:$G)+SUMIF('[1] NEW SSS'!$P:$P,[1]DRDC!H22,'[1] NEW SSS'!$K:$K)</f>
        <v>#VALUE!</v>
      </c>
      <c r="J22" s="103" t="e">
        <f>SUMIF('[1] NEW SSS'!$P:$P,[1]DRDC!H22,'[1] NEW SSS'!$F:$F)+SUMIF('[1] NEW SSS'!$P:$P,[1]DRDC!H22,'[1] NEW SSS'!$J:$J)</f>
        <v>#VALUE!</v>
      </c>
      <c r="K22" s="98" t="e">
        <f t="shared" si="1"/>
        <v>#VALUE!</v>
      </c>
      <c r="L22" s="102" t="e">
        <f>SUMIF('[1] NEW SSS'!$P:$P,[1]DRDC!H22,'[1] NEW SSS'!$I:$I)</f>
        <v>#VALUE!</v>
      </c>
      <c r="M22" s="120" t="e">
        <f>SUMIF('[1]FIRST CUT-OFF'!$A:$A,[1]DRDC!$A22,'[1]FIRST CUT-OFF'!M:M)+SUMIF('[1]SECOND CUT-OFF'!$A:$A,[1]DRDC!$A22,'[1]SECOND CUT-OFF'!M:M)</f>
        <v>#VALUE!</v>
      </c>
      <c r="N22" s="118" t="e">
        <f>SUMIF('[1]FIRST CUT-OFF'!$A:$A,[1]DRDC!$A22,'[1]FIRST CUT-OFF'!N:N)+SUMIF('[1]SECOND CUT-OFF'!$A:$A,[1]DRDC!$A22,'[1]SECOND CUT-OFF'!N:N)</f>
        <v>#VALUE!</v>
      </c>
      <c r="O22" s="101">
        <f t="shared" si="2"/>
        <v>375</v>
      </c>
      <c r="P22" s="102">
        <f t="shared" si="3"/>
        <v>375</v>
      </c>
      <c r="Q22" s="103">
        <f t="shared" si="4"/>
        <v>750</v>
      </c>
      <c r="R22" s="104">
        <v>200</v>
      </c>
      <c r="S22" s="104">
        <f t="shared" si="9"/>
        <v>200</v>
      </c>
      <c r="T22" s="118" t="e">
        <f>SUMIF('[1]FIRST CUT-OFF'!$A:$A,[1]DRDC!$A22,'[1]FIRST CUT-OFF'!T:T)+SUMIF('[1]SECOND CUT-OFF'!$A:$A,[1]DRDC!$A22,'[1]SECOND CUT-OFF'!T:T)</f>
        <v>#VALUE!</v>
      </c>
      <c r="U22" s="118" t="e">
        <f>SUMIF('[1]FIRST CUT-OFF'!$A:$A,[1]DRDC!$A22,'[1]FIRST CUT-OFF'!U:U)+SUMIF('[1]SECOND CUT-OFF'!$A:$A,[1]DRDC!$A22,'[1]SECOND CUT-OFF'!U:U)</f>
        <v>#VALUE!</v>
      </c>
      <c r="V22" s="118" t="e">
        <f>SUMIF('[1]FIRST CUT-OFF'!$A:$A,[1]DRDC!$A22,'[1]FIRST CUT-OFF'!V:V)+SUMIF('[1]SECOND CUT-OFF'!$A:$A,[1]DRDC!$A22,'[1]SECOND CUT-OFF'!V:V)</f>
        <v>#VALUE!</v>
      </c>
      <c r="W22" s="119" t="s">
        <v>154</v>
      </c>
      <c r="X22" s="98" t="e">
        <f t="shared" si="5"/>
        <v>#VALUE!</v>
      </c>
      <c r="Y22" s="98" t="e">
        <f>SUMIF([1]TAX!I:I,[1]DRDC!W22,[1]TAX!J:J)</f>
        <v>#VALUE!</v>
      </c>
      <c r="Z22" s="98" t="e">
        <f>SUMIF([1]TAX!I:I,[1]DRDC!W22,[1]TAX!K:K)</f>
        <v>#VALUE!</v>
      </c>
      <c r="AA22" s="98" t="e">
        <f>SUMIF([1]TAX!I:I,[1]DRDC!W22,[1]TAX!L:L)</f>
        <v>#VALUE!</v>
      </c>
      <c r="AB22" s="98" t="e">
        <f t="shared" si="6"/>
        <v>#VALUE!</v>
      </c>
      <c r="AC22" s="100" t="e">
        <f>SUMIF('[1]FIRST CUT-OFF'!$A:$A,[1]DRDC!$A22,'[1]FIRST CUT-OFF'!AC:AC)+SUMIF('[1]SECOND CUT-OFF'!$A:$A,[1]DRDC!$A22,'[1]SECOND CUT-OFF'!AC:AC)</f>
        <v>#VALUE!</v>
      </c>
      <c r="AD22" s="117" t="e">
        <f>SUMIF('[1]FIRST CUT-OFF'!$A:$A,[1]DRDC!$A22,'[1]FIRST CUT-OFF'!AD:AD)+SUMIF('[1]SECOND CUT-OFF'!$A:$A,[1]DRDC!$A22,'[1]SECOND CUT-OFF'!AD:AD)</f>
        <v>#VALUE!</v>
      </c>
      <c r="AE22" s="147" t="e">
        <f>SUMIF('[1]FIRST CUT-OFF'!$A:$A,[1]DRDC!$A22,'[1]FIRST CUT-OFF'!AE:AE)+SUMIF('[1]SECOND CUT-OFF'!$A:$A,[1]DRDC!$A22,'[1]SECOND CUT-OFF'!AE:AE)</f>
        <v>#VALUE!</v>
      </c>
      <c r="AF22" s="106" t="e">
        <f>SUMIF('[1]FIRST CUT-OFF'!$A:$A,[1]DRDC!$A22,'[1]FIRST CUT-OFF'!AF:AF)+SUMIF('[1]SECOND CUT-OFF'!$A:$A,[1]DRDC!$A22,'[1]SECOND CUT-OFF'!AF:AF)</f>
        <v>#VALUE!</v>
      </c>
      <c r="AG22" s="106" t="e">
        <f>SUMIF('[1]FIRST CUT-OFF'!$A:$A,[1]DRDC!$A22,'[1]FIRST CUT-OFF'!AG:AG)+SUMIF('[1]SECOND CUT-OFF'!$A:$A,[1]DRDC!$A22,'[1]SECOND CUT-OFF'!AG:AG)</f>
        <v>#VALUE!</v>
      </c>
      <c r="AH22" s="106" t="e">
        <f>SUMIF('[1]FIRST CUT-OFF'!$A:$A,[1]DRDC!$A22,'[1]FIRST CUT-OFF'!AH:AH)+SUMIF('[1]SECOND CUT-OFF'!$A:$A,[1]DRDC!$A22,'[1]SECOND CUT-OFF'!AH:AH)</f>
        <v>#VALUE!</v>
      </c>
      <c r="AI22" s="106" t="e">
        <f>SUMIF('[1]FIRST CUT-OFF'!$A:$A,[1]DRDC!$A22,'[1]FIRST CUT-OFF'!AI:AI)+SUMIF('[1]SECOND CUT-OFF'!$A:$A,[1]DRDC!$A22,'[1]SECOND CUT-OFF'!AI:AI)</f>
        <v>#VALUE!</v>
      </c>
      <c r="AJ22" s="106" t="e">
        <f>SUMIF('[1]FIRST CUT-OFF'!$A:$A,[1]DRDC!$A22,'[1]FIRST CUT-OFF'!AJ:AJ)+SUMIF('[1]SECOND CUT-OFF'!$A:$A,[1]DRDC!$A22,'[1]SECOND CUT-OFF'!AJ:AJ)</f>
        <v>#VALUE!</v>
      </c>
      <c r="AK22" s="105" t="e">
        <f t="shared" si="7"/>
        <v>#VALUE!</v>
      </c>
      <c r="AL22" s="113" t="e">
        <f>SUMIF('[1]FIRST CUT-OFF'!$A:$A,[1]DRDC!$A22,'[1]FIRST CUT-OFF'!AL:AL)+SUMIF('[1]SECOND CUT-OFF'!$A:$A,[1]DRDC!$A22,'[1]SECOND CUT-OFF'!AL:AL)</f>
        <v>#VALUE!</v>
      </c>
      <c r="AM22" s="113" t="e">
        <f>SUMIF('[1]FIRST CUT-OFF'!$A:$A,[1]DRDC!$A22,'[1]FIRST CUT-OFF'!AM:AM)+SUMIF('[1]SECOND CUT-OFF'!$A:$A,[1]DRDC!$A22,'[1]SECOND CUT-OFF'!AM:AM)</f>
        <v>#VALUE!</v>
      </c>
      <c r="AN22" s="113" t="e">
        <f>SUMIF('[1]FIRST CUT-OFF'!$A:$A,[1]DRDC!$A22,'[1]FIRST CUT-OFF'!AN:AN)+SUMIF('[1]SECOND CUT-OFF'!$A:$A,[1]DRDC!$A22,'[1]SECOND CUT-OFF'!AN:AN)</f>
        <v>#VALUE!</v>
      </c>
      <c r="AO22" s="113" t="e">
        <f>SUMIF('[1]FIRST CUT-OFF'!$A:$A,[1]DRDC!$A22,'[1]FIRST CUT-OFF'!AO:AO)+SUMIF('[1]SECOND CUT-OFF'!$A:$A,[1]DRDC!$A22,'[1]SECOND CUT-OFF'!AO:AO)</f>
        <v>#VALUE!</v>
      </c>
      <c r="AP22" s="108" t="e">
        <f t="shared" si="8"/>
        <v>#VALUE!</v>
      </c>
      <c r="AR22" s="109"/>
      <c r="AU22" s="79"/>
      <c r="AV22" s="79"/>
      <c r="AW22" s="79"/>
      <c r="AY22" s="121"/>
    </row>
    <row r="23" spans="1:143" ht="16.149999999999999" customHeight="1" x14ac:dyDescent="0.25">
      <c r="A23" s="111" t="s">
        <v>25</v>
      </c>
      <c r="B23" s="144">
        <f>12010+12010</f>
        <v>24020</v>
      </c>
      <c r="C23" s="94" t="e">
        <f>SUMIF('[1]FIRST CUT-OFF'!$A:$A,[1]DRDC!$A23,'[1]FIRST CUT-OFF'!C:C)+SUMIF('[1]SECOND CUT-OFF'!$A:$A,[1]DRDC!$A23,'[1]SECOND CUT-OFF'!C:C)</f>
        <v>#VALUE!</v>
      </c>
      <c r="D23" s="94" t="e">
        <f>SUMIF('[1]FIRST CUT-OFF'!$A:$A,[1]DRDC!$A23,'[1]FIRST CUT-OFF'!D:D)+SUMIF('[1]SECOND CUT-OFF'!$A:$A,[1]DRDC!$A23,'[1]SECOND CUT-OFF'!D:D)</f>
        <v>#VALUE!</v>
      </c>
      <c r="E23" s="94" t="e">
        <f>SUMIF('[1]FIRST CUT-OFF'!$A:$A,[1]DRDC!$A23,'[1]FIRST CUT-OFF'!E:E)+SUMIF('[1]SECOND CUT-OFF'!$A:$A,[1]DRDC!$A23,'[1]SECOND CUT-OFF'!E:E)</f>
        <v>#VALUE!</v>
      </c>
      <c r="F23" s="94" t="e">
        <f>SUMIF('[1]FIRST CUT-OFF'!$A:$A,[1]DRDC!$A23,'[1]FIRST CUT-OFF'!F:F)+SUMIF('[1]SECOND CUT-OFF'!$A:$A,[1]DRDC!$A23,'[1]SECOND CUT-OFF'!F:F)</f>
        <v>#VALUE!</v>
      </c>
      <c r="G23" s="95" t="e">
        <f t="shared" si="0"/>
        <v>#VALUE!</v>
      </c>
      <c r="H23" s="96" t="s">
        <v>166</v>
      </c>
      <c r="I23" s="97" t="e">
        <f>SUMIF('[1] NEW SSS'!$P:$P,[1]DRDC!H23,'[1] NEW SSS'!$G:$G)+SUMIF('[1] NEW SSS'!$P:$P,[1]DRDC!H23,'[1] NEW SSS'!$K:$K)</f>
        <v>#VALUE!</v>
      </c>
      <c r="J23" s="103" t="e">
        <f>SUMIF('[1] NEW SSS'!$P:$P,[1]DRDC!H23,'[1] NEW SSS'!$F:$F)+SUMIF('[1] NEW SSS'!$P:$P,[1]DRDC!H23,'[1] NEW SSS'!$J:$J)</f>
        <v>#VALUE!</v>
      </c>
      <c r="K23" s="98" t="e">
        <f t="shared" si="1"/>
        <v>#VALUE!</v>
      </c>
      <c r="L23" s="98" t="e">
        <f>SUMIF('[1] NEW SSS'!$P:$P,[1]DRDC!H23,'[1] NEW SSS'!$I:$I)</f>
        <v>#VALUE!</v>
      </c>
      <c r="M23" s="99" t="e">
        <f>SUMIF('[1]FIRST CUT-OFF'!$A:$A,[1]DRDC!$A23,'[1]FIRST CUT-OFF'!M:M)+SUMIF('[1]SECOND CUT-OFF'!$A:$A,[1]DRDC!$A23,'[1]SECOND CUT-OFF'!M:M)</f>
        <v>#VALUE!</v>
      </c>
      <c r="N23" s="100" t="e">
        <f>SUMIF('[1]FIRST CUT-OFF'!$A:$A,[1]DRDC!$A23,'[1]FIRST CUT-OFF'!N:N)+SUMIF('[1]SECOND CUT-OFF'!$A:$A,[1]DRDC!$A23,'[1]SECOND CUT-OFF'!N:N)</f>
        <v>#VALUE!</v>
      </c>
      <c r="O23" s="101">
        <f t="shared" si="2"/>
        <v>600.5</v>
      </c>
      <c r="P23" s="102">
        <f t="shared" si="3"/>
        <v>600.5</v>
      </c>
      <c r="Q23" s="103">
        <f t="shared" si="4"/>
        <v>1201</v>
      </c>
      <c r="R23" s="104">
        <v>200</v>
      </c>
      <c r="S23" s="104">
        <f t="shared" si="9"/>
        <v>200</v>
      </c>
      <c r="T23" s="100" t="e">
        <f>SUMIF('[1]FIRST CUT-OFF'!$A:$A,[1]DRDC!$A23,'[1]FIRST CUT-OFF'!T:T)+SUMIF('[1]SECOND CUT-OFF'!$A:$A,[1]DRDC!$A23,'[1]SECOND CUT-OFF'!T:T)</f>
        <v>#VALUE!</v>
      </c>
      <c r="U23" s="100" t="e">
        <f>SUMIF('[1]FIRST CUT-OFF'!$A:$A,[1]DRDC!$A23,'[1]FIRST CUT-OFF'!U:U)+SUMIF('[1]SECOND CUT-OFF'!$A:$A,[1]DRDC!$A23,'[1]SECOND CUT-OFF'!U:U)</f>
        <v>#VALUE!</v>
      </c>
      <c r="V23" s="100" t="e">
        <f>SUMIF('[1]FIRST CUT-OFF'!$A:$A,[1]DRDC!$A23,'[1]FIRST CUT-OFF'!V:V)+SUMIF('[1]SECOND CUT-OFF'!$A:$A,[1]DRDC!$A23,'[1]SECOND CUT-OFF'!V:V)</f>
        <v>#VALUE!</v>
      </c>
      <c r="W23" s="119" t="s">
        <v>160</v>
      </c>
      <c r="X23" s="98" t="e">
        <f t="shared" si="5"/>
        <v>#VALUE!</v>
      </c>
      <c r="Y23" s="98" t="e">
        <f>SUMIF([1]TAX!I:I,[1]DRDC!W23,[1]TAX!J:J)</f>
        <v>#VALUE!</v>
      </c>
      <c r="Z23" s="98" t="e">
        <f>SUMIF([1]TAX!I:I,[1]DRDC!W23,[1]TAX!K:K)</f>
        <v>#VALUE!</v>
      </c>
      <c r="AA23" s="98" t="e">
        <f>SUMIF([1]TAX!I:I,[1]DRDC!W23,[1]TAX!L:L)</f>
        <v>#VALUE!</v>
      </c>
      <c r="AB23" s="98" t="e">
        <f t="shared" si="6"/>
        <v>#VALUE!</v>
      </c>
      <c r="AC23" s="100" t="e">
        <f>SUMIF('[1]FIRST CUT-OFF'!$A:$A,[1]DRDC!$A23,'[1]FIRST CUT-OFF'!AC:AC)+SUMIF('[1]SECOND CUT-OFF'!$A:$A,[1]DRDC!$A23,'[1]SECOND CUT-OFF'!AC:AC)</f>
        <v>#VALUE!</v>
      </c>
      <c r="AD23" s="94" t="e">
        <f>SUMIF('[1]FIRST CUT-OFF'!$A:$A,[1]DRDC!$A23,'[1]FIRST CUT-OFF'!AD:AD)+SUMIF('[1]SECOND CUT-OFF'!$A:$A,[1]DRDC!$A23,'[1]SECOND CUT-OFF'!AD:AD)</f>
        <v>#VALUE!</v>
      </c>
      <c r="AE23" s="105" t="e">
        <f>SUMIF('[1]FIRST CUT-OFF'!$A:$A,[1]DRDC!$A23,'[1]FIRST CUT-OFF'!AE:AE)+SUMIF('[1]SECOND CUT-OFF'!$A:$A,[1]DRDC!$A23,'[1]SECOND CUT-OFF'!AE:AE)</f>
        <v>#VALUE!</v>
      </c>
      <c r="AF23" s="106" t="e">
        <f>SUMIF('[1]FIRST CUT-OFF'!$A:$A,[1]DRDC!$A23,'[1]FIRST CUT-OFF'!AF:AF)+SUMIF('[1]SECOND CUT-OFF'!$A:$A,[1]DRDC!$A23,'[1]SECOND CUT-OFF'!AF:AF)</f>
        <v>#VALUE!</v>
      </c>
      <c r="AG23" s="106" t="e">
        <f>SUMIF('[1]FIRST CUT-OFF'!$A:$A,[1]DRDC!$A23,'[1]FIRST CUT-OFF'!AG:AG)+SUMIF('[1]SECOND CUT-OFF'!$A:$A,[1]DRDC!$A23,'[1]SECOND CUT-OFF'!AG:AG)</f>
        <v>#VALUE!</v>
      </c>
      <c r="AH23" s="106" t="e">
        <f>SUMIF('[1]FIRST CUT-OFF'!$A:$A,[1]DRDC!$A23,'[1]FIRST CUT-OFF'!AH:AH)+SUMIF('[1]SECOND CUT-OFF'!$A:$A,[1]DRDC!$A23,'[1]SECOND CUT-OFF'!AH:AH)</f>
        <v>#VALUE!</v>
      </c>
      <c r="AI23" s="106" t="e">
        <f>SUMIF('[1]FIRST CUT-OFF'!$A:$A,[1]DRDC!$A23,'[1]FIRST CUT-OFF'!AI:AI)+SUMIF('[1]SECOND CUT-OFF'!$A:$A,[1]DRDC!$A23,'[1]SECOND CUT-OFF'!AI:AI)</f>
        <v>#VALUE!</v>
      </c>
      <c r="AJ23" s="106" t="e">
        <f>SUMIF('[1]FIRST CUT-OFF'!$A:$A,[1]DRDC!$A23,'[1]FIRST CUT-OFF'!AJ:AJ)+SUMIF('[1]SECOND CUT-OFF'!$A:$A,[1]DRDC!$A23,'[1]SECOND CUT-OFF'!AJ:AJ)</f>
        <v>#VALUE!</v>
      </c>
      <c r="AK23" s="105" t="e">
        <f t="shared" si="7"/>
        <v>#VALUE!</v>
      </c>
      <c r="AL23" s="113" t="e">
        <f>SUMIF('[1]FIRST CUT-OFF'!$A:$A,[1]DRDC!$A23,'[1]FIRST CUT-OFF'!AL:AL)+SUMIF('[1]SECOND CUT-OFF'!$A:$A,[1]DRDC!$A23,'[1]SECOND CUT-OFF'!AL:AL)</f>
        <v>#VALUE!</v>
      </c>
      <c r="AM23" s="107" t="e">
        <f>SUMIF('[1]FIRST CUT-OFF'!$A:$A,[1]DRDC!$A23,'[1]FIRST CUT-OFF'!AM:AM)+SUMIF('[1]SECOND CUT-OFF'!$A:$A,[1]DRDC!$A23,'[1]SECOND CUT-OFF'!AM:AM)</f>
        <v>#VALUE!</v>
      </c>
      <c r="AN23" s="107" t="e">
        <f>SUMIF('[1]FIRST CUT-OFF'!$A:$A,[1]DRDC!$A23,'[1]FIRST CUT-OFF'!AN:AN)+SUMIF('[1]SECOND CUT-OFF'!$A:$A,[1]DRDC!$A23,'[1]SECOND CUT-OFF'!AN:AN)</f>
        <v>#VALUE!</v>
      </c>
      <c r="AO23" s="107" t="e">
        <f>SUMIF('[1]FIRST CUT-OFF'!$A:$A,[1]DRDC!$A23,'[1]FIRST CUT-OFF'!AO:AO)+SUMIF('[1]SECOND CUT-OFF'!$A:$A,[1]DRDC!$A23,'[1]SECOND CUT-OFF'!AO:AO)</f>
        <v>#VALUE!</v>
      </c>
      <c r="AP23" s="108" t="e">
        <f t="shared" si="8"/>
        <v>#VALUE!</v>
      </c>
      <c r="AR23" s="109"/>
      <c r="AU23" s="79"/>
      <c r="AV23" s="79"/>
      <c r="AW23" s="79"/>
      <c r="AY23" s="121"/>
    </row>
    <row r="24" spans="1:143" s="139" customFormat="1" ht="16.149999999999999" customHeight="1" x14ac:dyDescent="0.25">
      <c r="A24" s="122" t="s">
        <v>26</v>
      </c>
      <c r="B24" s="123">
        <f>125000</f>
        <v>125000</v>
      </c>
      <c r="C24" s="124" t="e">
        <f>SUMIF('[1]FIRST CUT-OFF'!$A:$A,[1]DRDC!$A24,'[1]FIRST CUT-OFF'!C:C)+SUMIF('[1]SECOND CUT-OFF'!$A:$A,[1]DRDC!$A24,'[1]SECOND CUT-OFF'!C:C)</f>
        <v>#VALUE!</v>
      </c>
      <c r="D24" s="124" t="e">
        <f>SUMIF('[1]FIRST CUT-OFF'!$A:$A,[1]DRDC!$A24,'[1]FIRST CUT-OFF'!D:D)+SUMIF('[1]SECOND CUT-OFF'!$A:$A,[1]DRDC!$A24,'[1]SECOND CUT-OFF'!D:D)</f>
        <v>#VALUE!</v>
      </c>
      <c r="E24" s="124" t="e">
        <f>SUMIF('[1]FIRST CUT-OFF'!$A:$A,[1]DRDC!$A24,'[1]FIRST CUT-OFF'!E:E)+SUMIF('[1]SECOND CUT-OFF'!$A:$A,[1]DRDC!$A24,'[1]SECOND CUT-OFF'!E:E)</f>
        <v>#VALUE!</v>
      </c>
      <c r="F24" s="124" t="e">
        <f>SUMIF('[1]FIRST CUT-OFF'!$A:$A,[1]DRDC!$A24,'[1]FIRST CUT-OFF'!F:F)+SUMIF('[1]SECOND CUT-OFF'!$A:$A,[1]DRDC!$A24,'[1]SECOND CUT-OFF'!F:F)</f>
        <v>#VALUE!</v>
      </c>
      <c r="G24" s="125" t="e">
        <f t="shared" si="0"/>
        <v>#VALUE!</v>
      </c>
      <c r="H24" s="126" t="s">
        <v>147</v>
      </c>
      <c r="I24" s="127" t="e">
        <f>SUMIF('[1] NEW SSS'!$P:$P,[1]DRDC!H24,'[1] NEW SSS'!$G:$G)+SUMIF('[1] NEW SSS'!$P:$P,[1]DRDC!H24,'[1] NEW SSS'!$K:$K)</f>
        <v>#VALUE!</v>
      </c>
      <c r="J24" s="128" t="e">
        <f>SUMIF('[1] NEW SSS'!$P:$P,[1]DRDC!H24,'[1] NEW SSS'!$F:$F)+SUMIF('[1] NEW SSS'!$P:$P,[1]DRDC!H24,'[1] NEW SSS'!$J:$J)</f>
        <v>#VALUE!</v>
      </c>
      <c r="K24" s="129" t="e">
        <f t="shared" si="1"/>
        <v>#VALUE!</v>
      </c>
      <c r="L24" s="130" t="e">
        <f>SUMIF('[1] NEW SSS'!$P:$P,[1]DRDC!H24,'[1] NEW SSS'!$I:$I)</f>
        <v>#VALUE!</v>
      </c>
      <c r="M24" s="131" t="e">
        <f>SUMIF('[1]FIRST CUT-OFF'!$A:$A,[1]DRDC!$A24,'[1]FIRST CUT-OFF'!M:M)+SUMIF('[1]SECOND CUT-OFF'!$A:$A,[1]DRDC!$A24,'[1]SECOND CUT-OFF'!M:M)</f>
        <v>#VALUE!</v>
      </c>
      <c r="N24" s="131" t="e">
        <f>SUMIF('[1]FIRST CUT-OFF'!$A:$A,[1]DRDC!$A24,'[1]FIRST CUT-OFF'!N:N)+SUMIF('[1]SECOND CUT-OFF'!$A:$A,[1]DRDC!$A24,'[1]SECOND CUT-OFF'!N:N)</f>
        <v>#VALUE!</v>
      </c>
      <c r="O24" s="133">
        <f t="shared" si="2"/>
        <v>3125</v>
      </c>
      <c r="P24" s="130">
        <f t="shared" si="3"/>
        <v>3125</v>
      </c>
      <c r="Q24" s="128">
        <f t="shared" si="4"/>
        <v>6250</v>
      </c>
      <c r="R24" s="104">
        <v>200</v>
      </c>
      <c r="S24" s="104">
        <f t="shared" si="9"/>
        <v>200</v>
      </c>
      <c r="T24" s="131" t="e">
        <f>SUMIF('[1]FIRST CUT-OFF'!$A:$A,[1]DRDC!$A24,'[1]FIRST CUT-OFF'!T:T)+SUMIF('[1]SECOND CUT-OFF'!$A:$A,[1]DRDC!$A24,'[1]SECOND CUT-OFF'!T:T)</f>
        <v>#VALUE!</v>
      </c>
      <c r="U24" s="131" t="e">
        <f>SUMIF('[1]FIRST CUT-OFF'!$A:$A,[1]DRDC!$A24,'[1]FIRST CUT-OFF'!U:U)+SUMIF('[1]SECOND CUT-OFF'!$A:$A,[1]DRDC!$A24,'[1]SECOND CUT-OFF'!U:U)</f>
        <v>#VALUE!</v>
      </c>
      <c r="V24" s="131" t="e">
        <f>SUMIF('[1]FIRST CUT-OFF'!$A:$A,[1]DRDC!$A24,'[1]FIRST CUT-OFF'!V:V)+SUMIF('[1]SECOND CUT-OFF'!$A:$A,[1]DRDC!$A24,'[1]SECOND CUT-OFF'!V:V)</f>
        <v>#VALUE!</v>
      </c>
      <c r="W24" s="134" t="s">
        <v>148</v>
      </c>
      <c r="X24" s="98" t="e">
        <f t="shared" si="5"/>
        <v>#VALUE!</v>
      </c>
      <c r="Y24" s="98" t="e">
        <f>SUMIF([1]TAX!I:I,[1]DRDC!W24,[1]TAX!J:J)</f>
        <v>#VALUE!</v>
      </c>
      <c r="Z24" s="98" t="e">
        <f>SUMIF([1]TAX!I:I,[1]DRDC!W24,[1]TAX!K:K)</f>
        <v>#VALUE!</v>
      </c>
      <c r="AA24" s="98" t="e">
        <f>SUMIF([1]TAX!I:I,[1]DRDC!W24,[1]TAX!L:L)</f>
        <v>#VALUE!</v>
      </c>
      <c r="AB24" s="98" t="e">
        <f t="shared" si="6"/>
        <v>#VALUE!</v>
      </c>
      <c r="AC24" s="135" t="e">
        <f>SUMIF('[1]FIRST CUT-OFF'!$A:$A,[1]DRDC!$A24,'[1]FIRST CUT-OFF'!AC:AC)+SUMIF('[1]SECOND CUT-OFF'!$A:$A,[1]DRDC!$A24,'[1]SECOND CUT-OFF'!AC:AC)</f>
        <v>#VALUE!</v>
      </c>
      <c r="AD24" s="131" t="e">
        <f>SUMIF('[1]FIRST CUT-OFF'!$A:$A,[1]DRDC!$A24,'[1]FIRST CUT-OFF'!AD:AD)+SUMIF('[1]SECOND CUT-OFF'!$A:$A,[1]DRDC!$A24,'[1]SECOND CUT-OFF'!AD:AD)</f>
        <v>#VALUE!</v>
      </c>
      <c r="AE24" s="136" t="e">
        <f>SUMIF('[1]FIRST CUT-OFF'!$A:$A,[1]DRDC!$A24,'[1]FIRST CUT-OFF'!AE:AE)+SUMIF('[1]SECOND CUT-OFF'!$A:$A,[1]DRDC!$A24,'[1]SECOND CUT-OFF'!AE:AE)</f>
        <v>#VALUE!</v>
      </c>
      <c r="AF24" s="137" t="e">
        <f>SUMIF('[1]FIRST CUT-OFF'!$A:$A,[1]DRDC!$A24,'[1]FIRST CUT-OFF'!AF:AF)+SUMIF('[1]SECOND CUT-OFF'!$A:$A,[1]DRDC!$A24,'[1]SECOND CUT-OFF'!AF:AF)</f>
        <v>#VALUE!</v>
      </c>
      <c r="AG24" s="137" t="e">
        <f>SUMIF('[1]FIRST CUT-OFF'!$A:$A,[1]DRDC!$A24,'[1]FIRST CUT-OFF'!AG:AG)+SUMIF('[1]SECOND CUT-OFF'!$A:$A,[1]DRDC!$A24,'[1]SECOND CUT-OFF'!AG:AG)</f>
        <v>#VALUE!</v>
      </c>
      <c r="AH24" s="137" t="e">
        <f>SUMIF('[1]FIRST CUT-OFF'!$A:$A,[1]DRDC!$A24,'[1]FIRST CUT-OFF'!AH:AH)+SUMIF('[1]SECOND CUT-OFF'!$A:$A,[1]DRDC!$A24,'[1]SECOND CUT-OFF'!AH:AH)</f>
        <v>#VALUE!</v>
      </c>
      <c r="AI24" s="137" t="e">
        <f>SUMIF('[1]FIRST CUT-OFF'!$A:$A,[1]DRDC!$A24,'[1]FIRST CUT-OFF'!AI:AI)+SUMIF('[1]SECOND CUT-OFF'!$A:$A,[1]DRDC!$A24,'[1]SECOND CUT-OFF'!AI:AI)</f>
        <v>#VALUE!</v>
      </c>
      <c r="AJ24" s="137" t="e">
        <f>SUMIF('[1]FIRST CUT-OFF'!$A:$A,[1]DRDC!$A24,'[1]FIRST CUT-OFF'!AJ:AJ)+SUMIF('[1]SECOND CUT-OFF'!$A:$A,[1]DRDC!$A24,'[1]SECOND CUT-OFF'!AJ:AJ)</f>
        <v>#VALUE!</v>
      </c>
      <c r="AK24" s="105" t="e">
        <f t="shared" si="7"/>
        <v>#VALUE!</v>
      </c>
      <c r="AL24" s="138" t="e">
        <f>SUMIF('[1]FIRST CUT-OFF'!$A:$A,[1]DRDC!$A24,'[1]FIRST CUT-OFF'!AL:AL)+SUMIF('[1]SECOND CUT-OFF'!$A:$A,[1]DRDC!$A24,'[1]SECOND CUT-OFF'!AL:AL)</f>
        <v>#VALUE!</v>
      </c>
      <c r="AM24" s="138" t="e">
        <f>SUMIF('[1]FIRST CUT-OFF'!$A:$A,[1]DRDC!$A24,'[1]FIRST CUT-OFF'!AM:AM)+SUMIF('[1]SECOND CUT-OFF'!$A:$A,[1]DRDC!$A24,'[1]SECOND CUT-OFF'!AM:AM)</f>
        <v>#VALUE!</v>
      </c>
      <c r="AN24" s="138" t="e">
        <f>SUMIF('[1]FIRST CUT-OFF'!$A:$A,[1]DRDC!$A24,'[1]FIRST CUT-OFF'!AN:AN)+SUMIF('[1]SECOND CUT-OFF'!$A:$A,[1]DRDC!$A24,'[1]SECOND CUT-OFF'!AN:AN)</f>
        <v>#VALUE!</v>
      </c>
      <c r="AO24" s="138" t="e">
        <f>SUMIF('[1]FIRST CUT-OFF'!$A:$A,[1]DRDC!$A24,'[1]FIRST CUT-OFF'!AO:AO)+SUMIF('[1]SECOND CUT-OFF'!$A:$A,[1]DRDC!$A24,'[1]SECOND CUT-OFF'!AO:AO)</f>
        <v>#VALUE!</v>
      </c>
      <c r="AP24" s="108" t="e">
        <f t="shared" si="8"/>
        <v>#VALUE!</v>
      </c>
      <c r="AQ24" s="139" t="s">
        <v>156</v>
      </c>
      <c r="AR24" s="121"/>
      <c r="AS24" s="37"/>
      <c r="AT24" s="37"/>
      <c r="AU24" s="140"/>
      <c r="AV24" s="140"/>
      <c r="AW24" s="140"/>
      <c r="AY24" s="121"/>
    </row>
    <row r="25" spans="1:143" ht="16.149999999999999" customHeight="1" x14ac:dyDescent="0.25">
      <c r="A25" s="115" t="s">
        <v>112</v>
      </c>
      <c r="B25" s="146">
        <v>15000</v>
      </c>
      <c r="C25" s="94" t="e">
        <f>SUMIF('[1]FIRST CUT-OFF'!$A:$A,[1]DRDC!$A25,'[1]FIRST CUT-OFF'!C:C)+SUMIF('[1]SECOND CUT-OFF'!$A:$A,[1]DRDC!$A25,'[1]SECOND CUT-OFF'!C:C)</f>
        <v>#VALUE!</v>
      </c>
      <c r="D25" s="94" t="e">
        <f>SUMIF('[1]FIRST CUT-OFF'!$A:$A,[1]DRDC!$A25,'[1]FIRST CUT-OFF'!D:D)+SUMIF('[1]SECOND CUT-OFF'!$A:$A,[1]DRDC!$A25,'[1]SECOND CUT-OFF'!D:D)</f>
        <v>#VALUE!</v>
      </c>
      <c r="E25" s="94" t="e">
        <f>SUMIF('[1]FIRST CUT-OFF'!$A:$A,[1]DRDC!$A25,'[1]FIRST CUT-OFF'!E:E)+SUMIF('[1]SECOND CUT-OFF'!$A:$A,[1]DRDC!$A25,'[1]SECOND CUT-OFF'!E:E)</f>
        <v>#VALUE!</v>
      </c>
      <c r="F25" s="94" t="e">
        <f>SUMIF('[1]FIRST CUT-OFF'!$A:$A,[1]DRDC!$A25,'[1]FIRST CUT-OFF'!F:F)+SUMIF('[1]SECOND CUT-OFF'!$A:$A,[1]DRDC!$A25,'[1]SECOND CUT-OFF'!F:F)</f>
        <v>#VALUE!</v>
      </c>
      <c r="G25" s="95" t="e">
        <f t="shared" si="0"/>
        <v>#VALUE!</v>
      </c>
      <c r="H25" s="96" t="s">
        <v>165</v>
      </c>
      <c r="I25" s="116" t="e">
        <f>SUMIF('[1] NEW SSS'!$P:$P,[1]DRDC!H25,'[1] NEW SSS'!$G:$G)+SUMIF('[1] NEW SSS'!$P:$P,[1]DRDC!H25,'[1] NEW SSS'!$K:$K)</f>
        <v>#VALUE!</v>
      </c>
      <c r="J25" s="103" t="e">
        <f>SUMIF('[1] NEW SSS'!$P:$P,[1]DRDC!H25,'[1] NEW SSS'!$F:$F)+SUMIF('[1] NEW SSS'!$P:$P,[1]DRDC!H25,'[1] NEW SSS'!$J:$J)</f>
        <v>#VALUE!</v>
      </c>
      <c r="K25" s="98" t="e">
        <f t="shared" si="1"/>
        <v>#VALUE!</v>
      </c>
      <c r="L25" s="102" t="e">
        <f>SUMIF('[1] NEW SSS'!$P:$P,[1]DRDC!H25,'[1] NEW SSS'!$I:$I)</f>
        <v>#VALUE!</v>
      </c>
      <c r="M25" s="117" t="e">
        <f>SUMIF('[1]FIRST CUT-OFF'!$A:$A,[1]DRDC!$A25,'[1]FIRST CUT-OFF'!M:M)+SUMIF('[1]SECOND CUT-OFF'!$A:$A,[1]DRDC!$A25,'[1]SECOND CUT-OFF'!M:M)</f>
        <v>#VALUE!</v>
      </c>
      <c r="N25" s="118" t="e">
        <f>SUMIF('[1]FIRST CUT-OFF'!$A:$A,[1]DRDC!$A25,'[1]FIRST CUT-OFF'!N:N)+SUMIF('[1]SECOND CUT-OFF'!$A:$A,[1]DRDC!$A25,'[1]SECOND CUT-OFF'!N:N)</f>
        <v>#VALUE!</v>
      </c>
      <c r="O25" s="101">
        <f t="shared" si="2"/>
        <v>375</v>
      </c>
      <c r="P25" s="102">
        <f t="shared" si="3"/>
        <v>375</v>
      </c>
      <c r="Q25" s="103">
        <f t="shared" si="4"/>
        <v>750</v>
      </c>
      <c r="R25" s="104">
        <v>200</v>
      </c>
      <c r="S25" s="104">
        <f t="shared" si="9"/>
        <v>200</v>
      </c>
      <c r="T25" s="118" t="e">
        <f>SUMIF('[1]FIRST CUT-OFF'!$A:$A,[1]DRDC!$A25,'[1]FIRST CUT-OFF'!T:T)+SUMIF('[1]SECOND CUT-OFF'!$A:$A,[1]DRDC!$A25,'[1]SECOND CUT-OFF'!T:T)</f>
        <v>#VALUE!</v>
      </c>
      <c r="U25" s="118" t="e">
        <f>SUMIF('[1]FIRST CUT-OFF'!$A:$A,[1]DRDC!$A25,'[1]FIRST CUT-OFF'!U:U)+SUMIF('[1]SECOND CUT-OFF'!$A:$A,[1]DRDC!$A25,'[1]SECOND CUT-OFF'!U:U)</f>
        <v>#VALUE!</v>
      </c>
      <c r="V25" s="118" t="e">
        <f>SUMIF('[1]FIRST CUT-OFF'!$A:$A,[1]DRDC!$A25,'[1]FIRST CUT-OFF'!V:V)+SUMIF('[1]SECOND CUT-OFF'!$A:$A,[1]DRDC!$A25,'[1]SECOND CUT-OFF'!V:V)</f>
        <v>#VALUE!</v>
      </c>
      <c r="W25" s="119" t="s">
        <v>150</v>
      </c>
      <c r="X25" s="98" t="e">
        <f t="shared" si="5"/>
        <v>#VALUE!</v>
      </c>
      <c r="Y25" s="98" t="e">
        <f>SUMIF([1]TAX!I:I,[1]DRDC!W25,[1]TAX!J:J)</f>
        <v>#VALUE!</v>
      </c>
      <c r="Z25" s="98" t="e">
        <f>SUMIF([1]TAX!I:I,[1]DRDC!W25,[1]TAX!K:K)</f>
        <v>#VALUE!</v>
      </c>
      <c r="AA25" s="98" t="e">
        <f>SUMIF([1]TAX!I:I,[1]DRDC!W25,[1]TAX!L:L)</f>
        <v>#VALUE!</v>
      </c>
      <c r="AB25" s="98" t="e">
        <f t="shared" si="6"/>
        <v>#VALUE!</v>
      </c>
      <c r="AC25" s="100" t="e">
        <f>SUMIF('[1]FIRST CUT-OFF'!$A:$A,[1]DRDC!$A25,'[1]FIRST CUT-OFF'!AC:AC)+SUMIF('[1]SECOND CUT-OFF'!$A:$A,[1]DRDC!$A25,'[1]SECOND CUT-OFF'!AC:AC)</f>
        <v>#VALUE!</v>
      </c>
      <c r="AD25" s="117" t="e">
        <f>SUMIF('[1]FIRST CUT-OFF'!$A:$A,[1]DRDC!$A25,'[1]FIRST CUT-OFF'!AD:AD)+SUMIF('[1]SECOND CUT-OFF'!$A:$A,[1]DRDC!$A25,'[1]SECOND CUT-OFF'!AD:AD)</f>
        <v>#VALUE!</v>
      </c>
      <c r="AE25" s="147" t="e">
        <f>SUMIF('[1]FIRST CUT-OFF'!$A:$A,[1]DRDC!$A25,'[1]FIRST CUT-OFF'!AE:AE)+SUMIF('[1]SECOND CUT-OFF'!$A:$A,[1]DRDC!$A25,'[1]SECOND CUT-OFF'!AE:AE)</f>
        <v>#VALUE!</v>
      </c>
      <c r="AF25" s="106" t="e">
        <f>SUMIF('[1]FIRST CUT-OFF'!$A:$A,[1]DRDC!$A25,'[1]FIRST CUT-OFF'!AF:AF)+SUMIF('[1]SECOND CUT-OFF'!$A:$A,[1]DRDC!$A25,'[1]SECOND CUT-OFF'!AF:AF)</f>
        <v>#VALUE!</v>
      </c>
      <c r="AG25" s="106" t="e">
        <f>SUMIF('[1]FIRST CUT-OFF'!$A:$A,[1]DRDC!$A25,'[1]FIRST CUT-OFF'!AG:AG)+SUMIF('[1]SECOND CUT-OFF'!$A:$A,[1]DRDC!$A25,'[1]SECOND CUT-OFF'!AG:AG)</f>
        <v>#VALUE!</v>
      </c>
      <c r="AH25" s="106" t="e">
        <f>SUMIF('[1]FIRST CUT-OFF'!$A:$A,[1]DRDC!$A25,'[1]FIRST CUT-OFF'!AH:AH)+SUMIF('[1]SECOND CUT-OFF'!$A:$A,[1]DRDC!$A25,'[1]SECOND CUT-OFF'!AH:AH)</f>
        <v>#VALUE!</v>
      </c>
      <c r="AI25" s="106" t="e">
        <f>SUMIF('[1]FIRST CUT-OFF'!$A:$A,[1]DRDC!$A25,'[1]FIRST CUT-OFF'!AI:AI)+SUMIF('[1]SECOND CUT-OFF'!$A:$A,[1]DRDC!$A25,'[1]SECOND CUT-OFF'!AI:AI)</f>
        <v>#VALUE!</v>
      </c>
      <c r="AJ25" s="106" t="e">
        <f>SUMIF('[1]FIRST CUT-OFF'!$A:$A,[1]DRDC!$A25,'[1]FIRST CUT-OFF'!AJ:AJ)+SUMIF('[1]SECOND CUT-OFF'!$A:$A,[1]DRDC!$A25,'[1]SECOND CUT-OFF'!AJ:AJ)</f>
        <v>#VALUE!</v>
      </c>
      <c r="AK25" s="105" t="e">
        <f t="shared" si="7"/>
        <v>#VALUE!</v>
      </c>
      <c r="AL25" s="113" t="e">
        <f>SUMIF('[1]FIRST CUT-OFF'!$A:$A,[1]DRDC!$A25,'[1]FIRST CUT-OFF'!AL:AL)+SUMIF('[1]SECOND CUT-OFF'!$A:$A,[1]DRDC!$A25,'[1]SECOND CUT-OFF'!AL:AL)</f>
        <v>#VALUE!</v>
      </c>
      <c r="AM25" s="113" t="e">
        <f>SUMIF('[1]FIRST CUT-OFF'!$A:$A,[1]DRDC!$A25,'[1]FIRST CUT-OFF'!AM:AM)+SUMIF('[1]SECOND CUT-OFF'!$A:$A,[1]DRDC!$A25,'[1]SECOND CUT-OFF'!AM:AM)</f>
        <v>#VALUE!</v>
      </c>
      <c r="AN25" s="113" t="e">
        <f>SUMIF('[1]FIRST CUT-OFF'!$A:$A,[1]DRDC!$A25,'[1]FIRST CUT-OFF'!AN:AN)+SUMIF('[1]SECOND CUT-OFF'!$A:$A,[1]DRDC!$A25,'[1]SECOND CUT-OFF'!AN:AN)</f>
        <v>#VALUE!</v>
      </c>
      <c r="AO25" s="113" t="e">
        <f>SUMIF('[1]FIRST CUT-OFF'!$A:$A,[1]DRDC!$A25,'[1]FIRST CUT-OFF'!AO:AO)+SUMIF('[1]SECOND CUT-OFF'!$A:$A,[1]DRDC!$A25,'[1]SECOND CUT-OFF'!AO:AO)</f>
        <v>#VALUE!</v>
      </c>
      <c r="AP25" s="108" t="e">
        <f t="shared" si="8"/>
        <v>#VALUE!</v>
      </c>
      <c r="AR25" s="109"/>
      <c r="AU25" s="79"/>
      <c r="AV25" s="79"/>
      <c r="AW25" s="79"/>
      <c r="AY25" s="109"/>
    </row>
    <row r="26" spans="1:143" s="139" customFormat="1" ht="16.149999999999999" customHeight="1" x14ac:dyDescent="0.25">
      <c r="A26" s="122" t="s">
        <v>27</v>
      </c>
      <c r="B26" s="123">
        <f>230000</f>
        <v>230000</v>
      </c>
      <c r="C26" s="124" t="e">
        <f>SUMIF('[1]FIRST CUT-OFF'!$A:$A,[1]DRDC!$A26,'[1]FIRST CUT-OFF'!C:C)+SUMIF('[1]SECOND CUT-OFF'!$A:$A,[1]DRDC!$A26,'[1]SECOND CUT-OFF'!C:C)</f>
        <v>#VALUE!</v>
      </c>
      <c r="D26" s="124" t="e">
        <f>SUMIF('[1]FIRST CUT-OFF'!$A:$A,[1]DRDC!$A26,'[1]FIRST CUT-OFF'!D:D)+SUMIF('[1]SECOND CUT-OFF'!$A:$A,[1]DRDC!$A26,'[1]SECOND CUT-OFF'!D:D)</f>
        <v>#VALUE!</v>
      </c>
      <c r="E26" s="124" t="e">
        <f>SUMIF('[1]FIRST CUT-OFF'!$A:$A,[1]DRDC!$A26,'[1]FIRST CUT-OFF'!E:E)+SUMIF('[1]SECOND CUT-OFF'!$A:$A,[1]DRDC!$A26,'[1]SECOND CUT-OFF'!E:E)</f>
        <v>#VALUE!</v>
      </c>
      <c r="F26" s="124" t="e">
        <f>SUMIF('[1]FIRST CUT-OFF'!$A:$A,[1]DRDC!$A26,'[1]FIRST CUT-OFF'!F:F)+SUMIF('[1]SECOND CUT-OFF'!$A:$A,[1]DRDC!$A26,'[1]SECOND CUT-OFF'!F:F)</f>
        <v>#VALUE!</v>
      </c>
      <c r="G26" s="125" t="e">
        <f t="shared" si="0"/>
        <v>#VALUE!</v>
      </c>
      <c r="H26" s="126" t="s">
        <v>147</v>
      </c>
      <c r="I26" s="127" t="e">
        <f>SUMIF('[1] NEW SSS'!$P:$P,[1]DRDC!H26,'[1] NEW SSS'!$G:$G)+SUMIF('[1] NEW SSS'!$P:$P,[1]DRDC!H26,'[1] NEW SSS'!$K:$K)</f>
        <v>#VALUE!</v>
      </c>
      <c r="J26" s="128" t="e">
        <f>SUMIF('[1] NEW SSS'!$P:$P,[1]DRDC!H26,'[1] NEW SSS'!$F:$F)+SUMIF('[1] NEW SSS'!$P:$P,[1]DRDC!H26,'[1] NEW SSS'!$J:$J)</f>
        <v>#VALUE!</v>
      </c>
      <c r="K26" s="129" t="e">
        <f t="shared" si="1"/>
        <v>#VALUE!</v>
      </c>
      <c r="L26" s="130" t="e">
        <f>SUMIF('[1] NEW SSS'!$P:$P,[1]DRDC!H26,'[1] NEW SSS'!$I:$I)</f>
        <v>#VALUE!</v>
      </c>
      <c r="M26" s="131" t="e">
        <f>SUMIF('[1]FIRST CUT-OFF'!$A:$A,[1]DRDC!$A26,'[1]FIRST CUT-OFF'!M:M)+SUMIF('[1]SECOND CUT-OFF'!$A:$A,[1]DRDC!$A26,'[1]SECOND CUT-OFF'!M:M)</f>
        <v>#VALUE!</v>
      </c>
      <c r="N26" s="132" t="e">
        <f>SUMIF('[1]FIRST CUT-OFF'!$A:$A,[1]DRDC!$A26,'[1]FIRST CUT-OFF'!N:N)+SUMIF('[1]SECOND CUT-OFF'!$A:$A,[1]DRDC!$A26,'[1]SECOND CUT-OFF'!N:N)</f>
        <v>#VALUE!</v>
      </c>
      <c r="O26" s="133">
        <f t="shared" si="2"/>
        <v>5750</v>
      </c>
      <c r="P26" s="130">
        <f t="shared" si="3"/>
        <v>5750</v>
      </c>
      <c r="Q26" s="128">
        <f t="shared" si="4"/>
        <v>11500</v>
      </c>
      <c r="R26" s="104">
        <v>200</v>
      </c>
      <c r="S26" s="104">
        <f t="shared" si="9"/>
        <v>200</v>
      </c>
      <c r="T26" s="132" t="e">
        <f>SUMIF('[1]FIRST CUT-OFF'!$A:$A,[1]DRDC!$A26,'[1]FIRST CUT-OFF'!T:T)+SUMIF('[1]SECOND CUT-OFF'!$A:$A,[1]DRDC!$A26,'[1]SECOND CUT-OFF'!T:T)</f>
        <v>#VALUE!</v>
      </c>
      <c r="U26" s="132" t="e">
        <f>SUMIF('[1]FIRST CUT-OFF'!$A:$A,[1]DRDC!$A26,'[1]FIRST CUT-OFF'!U:U)+SUMIF('[1]SECOND CUT-OFF'!$A:$A,[1]DRDC!$A26,'[1]SECOND CUT-OFF'!U:U)</f>
        <v>#VALUE!</v>
      </c>
      <c r="V26" s="132" t="e">
        <f>SUMIF('[1]FIRST CUT-OFF'!$A:$A,[1]DRDC!$A26,'[1]FIRST CUT-OFF'!V:V)+SUMIF('[1]SECOND CUT-OFF'!$A:$A,[1]DRDC!$A26,'[1]SECOND CUT-OFF'!V:V)</f>
        <v>#VALUE!</v>
      </c>
      <c r="W26" s="134" t="s">
        <v>155</v>
      </c>
      <c r="X26" s="98" t="e">
        <f t="shared" si="5"/>
        <v>#VALUE!</v>
      </c>
      <c r="Y26" s="98" t="e">
        <f>SUMIF([1]TAX!I:I,[1]DRDC!W26,[1]TAX!J:J)</f>
        <v>#VALUE!</v>
      </c>
      <c r="Z26" s="98" t="e">
        <f>SUMIF([1]TAX!I:I,[1]DRDC!W26,[1]TAX!K:K)</f>
        <v>#VALUE!</v>
      </c>
      <c r="AA26" s="98" t="e">
        <f>SUMIF([1]TAX!I:I,[1]DRDC!W26,[1]TAX!L:L)</f>
        <v>#VALUE!</v>
      </c>
      <c r="AB26" s="98" t="e">
        <f t="shared" si="6"/>
        <v>#VALUE!</v>
      </c>
      <c r="AC26" s="135" t="e">
        <f>SUMIF('[1]FIRST CUT-OFF'!$A:$A,[1]DRDC!$A26,'[1]FIRST CUT-OFF'!AC:AC)+SUMIF('[1]SECOND CUT-OFF'!$A:$A,[1]DRDC!$A26,'[1]SECOND CUT-OFF'!AC:AC)</f>
        <v>#VALUE!</v>
      </c>
      <c r="AD26" s="131" t="e">
        <f>SUMIF('[1]FIRST CUT-OFF'!$A:$A,[1]DRDC!$A26,'[1]FIRST CUT-OFF'!AD:AD)+SUMIF('[1]SECOND CUT-OFF'!$A:$A,[1]DRDC!$A26,'[1]SECOND CUT-OFF'!AD:AD)</f>
        <v>#VALUE!</v>
      </c>
      <c r="AE26" s="154" t="e">
        <f>SUMIF('[1]FIRST CUT-OFF'!$A:$A,[1]DRDC!$A26,'[1]FIRST CUT-OFF'!AE:AE)+SUMIF('[1]SECOND CUT-OFF'!$A:$A,[1]DRDC!$A26,'[1]SECOND CUT-OFF'!AE:AE)</f>
        <v>#VALUE!</v>
      </c>
      <c r="AF26" s="137" t="e">
        <f>SUMIF('[1]FIRST CUT-OFF'!$A:$A,[1]DRDC!$A26,'[1]FIRST CUT-OFF'!AF:AF)+SUMIF('[1]SECOND CUT-OFF'!$A:$A,[1]DRDC!$A26,'[1]SECOND CUT-OFF'!AF:AF)</f>
        <v>#VALUE!</v>
      </c>
      <c r="AG26" s="137" t="e">
        <f>SUMIF('[1]FIRST CUT-OFF'!$A:$A,[1]DRDC!$A26,'[1]FIRST CUT-OFF'!AG:AG)+SUMIF('[1]SECOND CUT-OFF'!$A:$A,[1]DRDC!$A26,'[1]SECOND CUT-OFF'!AG:AG)</f>
        <v>#VALUE!</v>
      </c>
      <c r="AH26" s="137" t="e">
        <f>SUMIF('[1]FIRST CUT-OFF'!$A:$A,[1]DRDC!$A26,'[1]FIRST CUT-OFF'!AH:AH)+SUMIF('[1]SECOND CUT-OFF'!$A:$A,[1]DRDC!$A26,'[1]SECOND CUT-OFF'!AH:AH)</f>
        <v>#VALUE!</v>
      </c>
      <c r="AI26" s="137" t="e">
        <f>SUMIF('[1]FIRST CUT-OFF'!$A:$A,[1]DRDC!$A26,'[1]FIRST CUT-OFF'!AI:AI)+SUMIF('[1]SECOND CUT-OFF'!$A:$A,[1]DRDC!$A26,'[1]SECOND CUT-OFF'!AI:AI)</f>
        <v>#VALUE!</v>
      </c>
      <c r="AJ26" s="137" t="e">
        <f>SUMIF('[1]FIRST CUT-OFF'!$A:$A,[1]DRDC!$A26,'[1]FIRST CUT-OFF'!AJ:AJ)+SUMIF('[1]SECOND CUT-OFF'!$A:$A,[1]DRDC!$A26,'[1]SECOND CUT-OFF'!AJ:AJ)</f>
        <v>#VALUE!</v>
      </c>
      <c r="AK26" s="105" t="e">
        <f t="shared" si="7"/>
        <v>#VALUE!</v>
      </c>
      <c r="AL26" s="138" t="e">
        <f>SUMIF('[1]FIRST CUT-OFF'!$A:$A,[1]DRDC!$A26,'[1]FIRST CUT-OFF'!AL:AL)+SUMIF('[1]SECOND CUT-OFF'!$A:$A,[1]DRDC!$A26,'[1]SECOND CUT-OFF'!AL:AL)</f>
        <v>#VALUE!</v>
      </c>
      <c r="AM26" s="138" t="e">
        <f>SUMIF('[1]FIRST CUT-OFF'!$A:$A,[1]DRDC!$A26,'[1]FIRST CUT-OFF'!AM:AM)+SUMIF('[1]SECOND CUT-OFF'!$A:$A,[1]DRDC!$A26,'[1]SECOND CUT-OFF'!AM:AM)</f>
        <v>#VALUE!</v>
      </c>
      <c r="AN26" s="138" t="e">
        <f>SUMIF('[1]FIRST CUT-OFF'!$A:$A,[1]DRDC!$A26,'[1]FIRST CUT-OFF'!AN:AN)+SUMIF('[1]SECOND CUT-OFF'!$A:$A,[1]DRDC!$A26,'[1]SECOND CUT-OFF'!AN:AN)</f>
        <v>#VALUE!</v>
      </c>
      <c r="AO26" s="138" t="e">
        <f>SUMIF('[1]FIRST CUT-OFF'!$A:$A,[1]DRDC!$A26,'[1]FIRST CUT-OFF'!AO:AO)+SUMIF('[1]SECOND CUT-OFF'!$A:$A,[1]DRDC!$A26,'[1]SECOND CUT-OFF'!AO:AO)</f>
        <v>#VALUE!</v>
      </c>
      <c r="AP26" s="108" t="e">
        <f t="shared" si="8"/>
        <v>#VALUE!</v>
      </c>
      <c r="AQ26" s="139" t="s">
        <v>156</v>
      </c>
      <c r="AR26" s="121"/>
      <c r="AS26" s="37"/>
      <c r="AT26" s="37"/>
      <c r="AU26" s="140"/>
      <c r="AV26" s="140"/>
      <c r="AW26" s="140"/>
      <c r="AY26" s="121"/>
    </row>
    <row r="27" spans="1:143" ht="16.149999999999999" customHeight="1" x14ac:dyDescent="0.25">
      <c r="A27" s="115" t="s">
        <v>28</v>
      </c>
      <c r="B27" s="146">
        <f>8849+8849</f>
        <v>17698</v>
      </c>
      <c r="C27" s="94" t="e">
        <f>SUMIF('[1]FIRST CUT-OFF'!$A:$A,[1]DRDC!$A27,'[1]FIRST CUT-OFF'!C:C)+SUMIF('[1]SECOND CUT-OFF'!$A:$A,[1]DRDC!$A27,'[1]SECOND CUT-OFF'!C:C)</f>
        <v>#VALUE!</v>
      </c>
      <c r="D27" s="94" t="e">
        <f>SUMIF('[1]FIRST CUT-OFF'!$A:$A,[1]DRDC!$A27,'[1]FIRST CUT-OFF'!D:D)+SUMIF('[1]SECOND CUT-OFF'!$A:$A,[1]DRDC!$A27,'[1]SECOND CUT-OFF'!D:D)</f>
        <v>#VALUE!</v>
      </c>
      <c r="E27" s="94" t="e">
        <f>SUMIF('[1]FIRST CUT-OFF'!$A:$A,[1]DRDC!$A27,'[1]FIRST CUT-OFF'!E:E)+SUMIF('[1]SECOND CUT-OFF'!$A:$A,[1]DRDC!$A27,'[1]SECOND CUT-OFF'!E:E)</f>
        <v>#VALUE!</v>
      </c>
      <c r="F27" s="94" t="e">
        <f>SUMIF('[1]FIRST CUT-OFF'!$A:$A,[1]DRDC!$A27,'[1]FIRST CUT-OFF'!F:F)+SUMIF('[1]SECOND CUT-OFF'!$A:$A,[1]DRDC!$A27,'[1]SECOND CUT-OFF'!F:F)</f>
        <v>#VALUE!</v>
      </c>
      <c r="G27" s="95" t="e">
        <f t="shared" si="0"/>
        <v>#VALUE!</v>
      </c>
      <c r="H27" s="96" t="s">
        <v>167</v>
      </c>
      <c r="I27" s="116" t="e">
        <f>SUMIF('[1] NEW SSS'!$P:$P,[1]DRDC!H27,'[1] NEW SSS'!$G:$G)+SUMIF('[1] NEW SSS'!$P:$P,[1]DRDC!H27,'[1] NEW SSS'!$K:$K)</f>
        <v>#VALUE!</v>
      </c>
      <c r="J27" s="103" t="e">
        <f>SUMIF('[1] NEW SSS'!$P:$P,[1]DRDC!H27,'[1] NEW SSS'!$F:$F)+SUMIF('[1] NEW SSS'!$P:$P,[1]DRDC!H27,'[1] NEW SSS'!$J:$J)</f>
        <v>#VALUE!</v>
      </c>
      <c r="K27" s="98" t="e">
        <f t="shared" si="1"/>
        <v>#VALUE!</v>
      </c>
      <c r="L27" s="93" t="e">
        <f>SUMIF('[1] NEW SSS'!$P:$P,[1]DRDC!H27,'[1] NEW SSS'!$I:$I)</f>
        <v>#VALUE!</v>
      </c>
      <c r="M27" s="120" t="e">
        <f>SUMIF('[1]FIRST CUT-OFF'!$A:$A,[1]DRDC!$A27,'[1]FIRST CUT-OFF'!M:M)+SUMIF('[1]SECOND CUT-OFF'!$A:$A,[1]DRDC!$A27,'[1]SECOND CUT-OFF'!M:M)</f>
        <v>#VALUE!</v>
      </c>
      <c r="N27" s="117" t="e">
        <f>SUMIF('[1]FIRST CUT-OFF'!$A:$A,[1]DRDC!$A27,'[1]FIRST CUT-OFF'!N:N)+SUMIF('[1]SECOND CUT-OFF'!$A:$A,[1]DRDC!$A27,'[1]SECOND CUT-OFF'!N:N)</f>
        <v>#VALUE!</v>
      </c>
      <c r="O27" s="101">
        <f t="shared" si="2"/>
        <v>442.45000000000005</v>
      </c>
      <c r="P27" s="102">
        <f t="shared" si="3"/>
        <v>442.45000000000005</v>
      </c>
      <c r="Q27" s="103">
        <f t="shared" si="4"/>
        <v>884.90000000000009</v>
      </c>
      <c r="R27" s="104">
        <v>200</v>
      </c>
      <c r="S27" s="104">
        <f t="shared" si="9"/>
        <v>200</v>
      </c>
      <c r="T27" s="117" t="e">
        <f>SUMIF('[1]FIRST CUT-OFF'!$A:$A,[1]DRDC!$A27,'[1]FIRST CUT-OFF'!T:T)+SUMIF('[1]SECOND CUT-OFF'!$A:$A,[1]DRDC!$A27,'[1]SECOND CUT-OFF'!T:T)</f>
        <v>#VALUE!</v>
      </c>
      <c r="U27" s="117" t="e">
        <f>SUMIF('[1]FIRST CUT-OFF'!$A:$A,[1]DRDC!$A27,'[1]FIRST CUT-OFF'!U:U)+SUMIF('[1]SECOND CUT-OFF'!$A:$A,[1]DRDC!$A27,'[1]SECOND CUT-OFF'!U:U)</f>
        <v>#VALUE!</v>
      </c>
      <c r="V27" s="117" t="e">
        <f>SUMIF('[1]FIRST CUT-OFF'!$A:$A,[1]DRDC!$A27,'[1]FIRST CUT-OFF'!V:V)+SUMIF('[1]SECOND CUT-OFF'!$A:$A,[1]DRDC!$A27,'[1]SECOND CUT-OFF'!V:V)</f>
        <v>#VALUE!</v>
      </c>
      <c r="W27" s="119" t="s">
        <v>150</v>
      </c>
      <c r="X27" s="98" t="e">
        <f t="shared" si="5"/>
        <v>#VALUE!</v>
      </c>
      <c r="Y27" s="98" t="e">
        <f>SUMIF([1]TAX!I:I,[1]DRDC!W27,[1]TAX!J:J)</f>
        <v>#VALUE!</v>
      </c>
      <c r="Z27" s="98" t="e">
        <f>SUMIF([1]TAX!I:I,[1]DRDC!W27,[1]TAX!K:K)</f>
        <v>#VALUE!</v>
      </c>
      <c r="AA27" s="98" t="e">
        <f>SUMIF([1]TAX!I:I,[1]DRDC!W27,[1]TAX!L:L)</f>
        <v>#VALUE!</v>
      </c>
      <c r="AB27" s="98" t="e">
        <f t="shared" si="6"/>
        <v>#VALUE!</v>
      </c>
      <c r="AC27" s="100" t="e">
        <f>SUMIF('[1]FIRST CUT-OFF'!$A:$A,[1]DRDC!$A27,'[1]FIRST CUT-OFF'!AC:AC)+SUMIF('[1]SECOND CUT-OFF'!$A:$A,[1]DRDC!$A27,'[1]SECOND CUT-OFF'!AC:AC)</f>
        <v>#VALUE!</v>
      </c>
      <c r="AD27" s="117" t="e">
        <f>SUMIF('[1]FIRST CUT-OFF'!$A:$A,[1]DRDC!$A27,'[1]FIRST CUT-OFF'!AD:AD)+SUMIF('[1]SECOND CUT-OFF'!$A:$A,[1]DRDC!$A27,'[1]SECOND CUT-OFF'!AD:AD)</f>
        <v>#VALUE!</v>
      </c>
      <c r="AE27" s="105" t="e">
        <f>SUMIF('[1]FIRST CUT-OFF'!$A:$A,[1]DRDC!$A27,'[1]FIRST CUT-OFF'!AE:AE)+SUMIF('[1]SECOND CUT-OFF'!$A:$A,[1]DRDC!$A27,'[1]SECOND CUT-OFF'!AE:AE)</f>
        <v>#VALUE!</v>
      </c>
      <c r="AF27" s="106" t="e">
        <f>SUMIF('[1]FIRST CUT-OFF'!$A:$A,[1]DRDC!$A27,'[1]FIRST CUT-OFF'!AF:AF)+SUMIF('[1]SECOND CUT-OFF'!$A:$A,[1]DRDC!$A27,'[1]SECOND CUT-OFF'!AF:AF)</f>
        <v>#VALUE!</v>
      </c>
      <c r="AG27" s="106" t="e">
        <f>SUMIF('[1]FIRST CUT-OFF'!$A:$A,[1]DRDC!$A27,'[1]FIRST CUT-OFF'!AG:AG)+SUMIF('[1]SECOND CUT-OFF'!$A:$A,[1]DRDC!$A27,'[1]SECOND CUT-OFF'!AG:AG)</f>
        <v>#VALUE!</v>
      </c>
      <c r="AH27" s="106" t="e">
        <f>SUMIF('[1]FIRST CUT-OFF'!$A:$A,[1]DRDC!$A27,'[1]FIRST CUT-OFF'!AH:AH)+SUMIF('[1]SECOND CUT-OFF'!$A:$A,[1]DRDC!$A27,'[1]SECOND CUT-OFF'!AH:AH)</f>
        <v>#VALUE!</v>
      </c>
      <c r="AI27" s="106" t="e">
        <f>SUMIF('[1]FIRST CUT-OFF'!$A:$A,[1]DRDC!$A27,'[1]FIRST CUT-OFF'!AI:AI)+SUMIF('[1]SECOND CUT-OFF'!$A:$A,[1]DRDC!$A27,'[1]SECOND CUT-OFF'!AI:AI)</f>
        <v>#VALUE!</v>
      </c>
      <c r="AJ27" s="106" t="e">
        <f>SUMIF('[1]FIRST CUT-OFF'!$A:$A,[1]DRDC!$A27,'[1]FIRST CUT-OFF'!AJ:AJ)+SUMIF('[1]SECOND CUT-OFF'!$A:$A,[1]DRDC!$A27,'[1]SECOND CUT-OFF'!AJ:AJ)</f>
        <v>#VALUE!</v>
      </c>
      <c r="AK27" s="105" t="e">
        <f t="shared" si="7"/>
        <v>#VALUE!</v>
      </c>
      <c r="AL27" s="113" t="e">
        <f>SUMIF('[1]FIRST CUT-OFF'!$A:$A,[1]DRDC!$A27,'[1]FIRST CUT-OFF'!AL:AL)+SUMIF('[1]SECOND CUT-OFF'!$A:$A,[1]DRDC!$A27,'[1]SECOND CUT-OFF'!AL:AL)</f>
        <v>#VALUE!</v>
      </c>
      <c r="AM27" s="113" t="e">
        <f>SUMIF('[1]FIRST CUT-OFF'!$A:$A,[1]DRDC!$A27,'[1]FIRST CUT-OFF'!AM:AM)+SUMIF('[1]SECOND CUT-OFF'!$A:$A,[1]DRDC!$A27,'[1]SECOND CUT-OFF'!AM:AM)</f>
        <v>#VALUE!</v>
      </c>
      <c r="AN27" s="113" t="e">
        <f>SUMIF('[1]FIRST CUT-OFF'!$A:$A,[1]DRDC!$A27,'[1]FIRST CUT-OFF'!AN:AN)+SUMIF('[1]SECOND CUT-OFF'!$A:$A,[1]DRDC!$A27,'[1]SECOND CUT-OFF'!AN:AN)</f>
        <v>#VALUE!</v>
      </c>
      <c r="AO27" s="113" t="e">
        <f>SUMIF('[1]FIRST CUT-OFF'!$A:$A,[1]DRDC!$A27,'[1]FIRST CUT-OFF'!AO:AO)+SUMIF('[1]SECOND CUT-OFF'!$A:$A,[1]DRDC!$A27,'[1]SECOND CUT-OFF'!AO:AO)</f>
        <v>#VALUE!</v>
      </c>
      <c r="AP27" s="108" t="e">
        <f t="shared" si="8"/>
        <v>#VALUE!</v>
      </c>
      <c r="AR27" s="109"/>
      <c r="AU27" s="79"/>
      <c r="AV27" s="79"/>
      <c r="AW27" s="79"/>
      <c r="AY27" s="109"/>
    </row>
    <row r="28" spans="1:143" ht="16.149999999999999" customHeight="1" x14ac:dyDescent="0.25">
      <c r="A28" s="155" t="s">
        <v>29</v>
      </c>
      <c r="B28" s="102">
        <f>13105+13105</f>
        <v>26210</v>
      </c>
      <c r="C28" s="94" t="e">
        <f>SUMIF('[1]FIRST CUT-OFF'!$A:$A,[1]DRDC!$A28,'[1]FIRST CUT-OFF'!C:C)+SUMIF('[1]SECOND CUT-OFF'!$A:$A,[1]DRDC!$A28,'[1]SECOND CUT-OFF'!C:C)</f>
        <v>#VALUE!</v>
      </c>
      <c r="D28" s="94" t="e">
        <f>SUMIF('[1]FIRST CUT-OFF'!$A:$A,[1]DRDC!$A28,'[1]FIRST CUT-OFF'!D:D)+SUMIF('[1]SECOND CUT-OFF'!$A:$A,[1]DRDC!$A28,'[1]SECOND CUT-OFF'!D:D)</f>
        <v>#VALUE!</v>
      </c>
      <c r="E28" s="94" t="e">
        <f>SUMIF('[1]FIRST CUT-OFF'!$A:$A,[1]DRDC!$A28,'[1]FIRST CUT-OFF'!E:E)+SUMIF('[1]SECOND CUT-OFF'!$A:$A,[1]DRDC!$A28,'[1]SECOND CUT-OFF'!E:E)</f>
        <v>#VALUE!</v>
      </c>
      <c r="F28" s="94" t="e">
        <f>SUMIF('[1]FIRST CUT-OFF'!$A:$A,[1]DRDC!$A28,'[1]FIRST CUT-OFF'!F:F)+SUMIF('[1]SECOND CUT-OFF'!$A:$A,[1]DRDC!$A28,'[1]SECOND CUT-OFF'!F:F)</f>
        <v>#VALUE!</v>
      </c>
      <c r="G28" s="95" t="e">
        <f t="shared" si="0"/>
        <v>#VALUE!</v>
      </c>
      <c r="H28" s="96" t="s">
        <v>168</v>
      </c>
      <c r="I28" s="116" t="e">
        <f>SUMIF('[1] NEW SSS'!$P:$P,[1]DRDC!H28,'[1] NEW SSS'!$G:$G)+SUMIF('[1] NEW SSS'!$P:$P,[1]DRDC!H28,'[1] NEW SSS'!$K:$K)</f>
        <v>#VALUE!</v>
      </c>
      <c r="J28" s="103" t="e">
        <f>SUMIF('[1] NEW SSS'!$P:$P,[1]DRDC!H28,'[1] NEW SSS'!$F:$F)+SUMIF('[1] NEW SSS'!$P:$P,[1]DRDC!H28,'[1] NEW SSS'!$J:$J)</f>
        <v>#VALUE!</v>
      </c>
      <c r="K28" s="98" t="e">
        <f t="shared" si="1"/>
        <v>#VALUE!</v>
      </c>
      <c r="L28" s="93" t="e">
        <f>SUMIF('[1] NEW SSS'!$P:$P,[1]DRDC!H28,'[1] NEW SSS'!$I:$I)</f>
        <v>#VALUE!</v>
      </c>
      <c r="M28" s="120" t="e">
        <f>SUMIF('[1]FIRST CUT-OFF'!$A:$A,[1]DRDC!$A28,'[1]FIRST CUT-OFF'!M:M)+SUMIF('[1]SECOND CUT-OFF'!$A:$A,[1]DRDC!$A28,'[1]SECOND CUT-OFF'!M:M)</f>
        <v>#VALUE!</v>
      </c>
      <c r="N28" s="117" t="e">
        <f>SUMIF('[1]FIRST CUT-OFF'!$A:$A,[1]DRDC!$A28,'[1]FIRST CUT-OFF'!N:N)+SUMIF('[1]SECOND CUT-OFF'!$A:$A,[1]DRDC!$A28,'[1]SECOND CUT-OFF'!N:N)</f>
        <v>#VALUE!</v>
      </c>
      <c r="O28" s="101">
        <f t="shared" si="2"/>
        <v>655.25</v>
      </c>
      <c r="P28" s="102">
        <f t="shared" si="3"/>
        <v>655.25</v>
      </c>
      <c r="Q28" s="103">
        <f t="shared" si="4"/>
        <v>1310.5</v>
      </c>
      <c r="R28" s="104">
        <v>200</v>
      </c>
      <c r="S28" s="104">
        <f t="shared" si="9"/>
        <v>200</v>
      </c>
      <c r="T28" s="117" t="e">
        <f>SUMIF('[1]FIRST CUT-OFF'!$A:$A,[1]DRDC!$A28,'[1]FIRST CUT-OFF'!T:T)+SUMIF('[1]SECOND CUT-OFF'!$A:$A,[1]DRDC!$A28,'[1]SECOND CUT-OFF'!T:T)</f>
        <v>#VALUE!</v>
      </c>
      <c r="U28" s="117" t="e">
        <f>SUMIF('[1]FIRST CUT-OFF'!$A:$A,[1]DRDC!$A28,'[1]FIRST CUT-OFF'!U:U)+SUMIF('[1]SECOND CUT-OFF'!$A:$A,[1]DRDC!$A28,'[1]SECOND CUT-OFF'!U:U)</f>
        <v>#VALUE!</v>
      </c>
      <c r="V28" s="117" t="e">
        <f>SUMIF('[1]FIRST CUT-OFF'!$A:$A,[1]DRDC!$A28,'[1]FIRST CUT-OFF'!V:V)+SUMIF('[1]SECOND CUT-OFF'!$A:$A,[1]DRDC!$A28,'[1]SECOND CUT-OFF'!V:V)</f>
        <v>#VALUE!</v>
      </c>
      <c r="W28" s="119" t="s">
        <v>160</v>
      </c>
      <c r="X28" s="98" t="e">
        <f t="shared" si="5"/>
        <v>#VALUE!</v>
      </c>
      <c r="Y28" s="98" t="e">
        <f>SUMIF([1]TAX!I:I,[1]DRDC!W28,[1]TAX!J:J)</f>
        <v>#VALUE!</v>
      </c>
      <c r="Z28" s="98" t="e">
        <f>SUMIF([1]TAX!I:I,[1]DRDC!W28,[1]TAX!K:K)</f>
        <v>#VALUE!</v>
      </c>
      <c r="AA28" s="98" t="e">
        <f>SUMIF([1]TAX!I:I,[1]DRDC!W28,[1]TAX!L:L)</f>
        <v>#VALUE!</v>
      </c>
      <c r="AB28" s="98" t="e">
        <f t="shared" si="6"/>
        <v>#VALUE!</v>
      </c>
      <c r="AC28" s="100" t="e">
        <f>SUMIF('[1]FIRST CUT-OFF'!$A:$A,[1]DRDC!$A28,'[1]FIRST CUT-OFF'!AC:AC)+SUMIF('[1]SECOND CUT-OFF'!$A:$A,[1]DRDC!$A28,'[1]SECOND CUT-OFF'!AC:AC)</f>
        <v>#VALUE!</v>
      </c>
      <c r="AD28" s="117" t="e">
        <f>SUMIF('[1]FIRST CUT-OFF'!$A:$A,[1]DRDC!$A28,'[1]FIRST CUT-OFF'!AD:AD)+SUMIF('[1]SECOND CUT-OFF'!$A:$A,[1]DRDC!$A28,'[1]SECOND CUT-OFF'!AD:AD)</f>
        <v>#VALUE!</v>
      </c>
      <c r="AE28" s="105" t="e">
        <f>SUMIF('[1]FIRST CUT-OFF'!$A:$A,[1]DRDC!$A28,'[1]FIRST CUT-OFF'!AE:AE)+SUMIF('[1]SECOND CUT-OFF'!$A:$A,[1]DRDC!$A28,'[1]SECOND CUT-OFF'!AE:AE)</f>
        <v>#VALUE!</v>
      </c>
      <c r="AF28" s="106" t="e">
        <f>SUMIF('[1]FIRST CUT-OFF'!$A:$A,[1]DRDC!$A28,'[1]FIRST CUT-OFF'!AF:AF)+SUMIF('[1]SECOND CUT-OFF'!$A:$A,[1]DRDC!$A28,'[1]SECOND CUT-OFF'!AF:AF)</f>
        <v>#VALUE!</v>
      </c>
      <c r="AG28" s="106" t="e">
        <f>SUMIF('[1]FIRST CUT-OFF'!$A:$A,[1]DRDC!$A28,'[1]FIRST CUT-OFF'!AG:AG)+SUMIF('[1]SECOND CUT-OFF'!$A:$A,[1]DRDC!$A28,'[1]SECOND CUT-OFF'!AG:AG)</f>
        <v>#VALUE!</v>
      </c>
      <c r="AH28" s="106" t="e">
        <f>SUMIF('[1]FIRST CUT-OFF'!$A:$A,[1]DRDC!$A28,'[1]FIRST CUT-OFF'!AH:AH)+SUMIF('[1]SECOND CUT-OFF'!$A:$A,[1]DRDC!$A28,'[1]SECOND CUT-OFF'!AH:AH)</f>
        <v>#VALUE!</v>
      </c>
      <c r="AI28" s="106" t="e">
        <f>SUMIF('[1]FIRST CUT-OFF'!$A:$A,[1]DRDC!$A28,'[1]FIRST CUT-OFF'!AI:AI)+SUMIF('[1]SECOND CUT-OFF'!$A:$A,[1]DRDC!$A28,'[1]SECOND CUT-OFF'!AI:AI)</f>
        <v>#VALUE!</v>
      </c>
      <c r="AJ28" s="106" t="e">
        <f>SUMIF('[1]FIRST CUT-OFF'!$A:$A,[1]DRDC!$A28,'[1]FIRST CUT-OFF'!AJ:AJ)+SUMIF('[1]SECOND CUT-OFF'!$A:$A,[1]DRDC!$A28,'[1]SECOND CUT-OFF'!AJ:AJ)</f>
        <v>#VALUE!</v>
      </c>
      <c r="AK28" s="105" t="e">
        <f t="shared" si="7"/>
        <v>#VALUE!</v>
      </c>
      <c r="AL28" s="113" t="e">
        <f>SUMIF('[1]FIRST CUT-OFF'!$A:$A,[1]DRDC!$A28,'[1]FIRST CUT-OFF'!AL:AL)+SUMIF('[1]SECOND CUT-OFF'!$A:$A,[1]DRDC!$A28,'[1]SECOND CUT-OFF'!AL:AL)</f>
        <v>#VALUE!</v>
      </c>
      <c r="AM28" s="113" t="e">
        <f>SUMIF('[1]FIRST CUT-OFF'!$A:$A,[1]DRDC!$A28,'[1]FIRST CUT-OFF'!AM:AM)+SUMIF('[1]SECOND CUT-OFF'!$A:$A,[1]DRDC!$A28,'[1]SECOND CUT-OFF'!AM:AM)</f>
        <v>#VALUE!</v>
      </c>
      <c r="AN28" s="113" t="e">
        <f>SUMIF('[1]FIRST CUT-OFF'!$A:$A,[1]DRDC!$A28,'[1]FIRST CUT-OFF'!AN:AN)+SUMIF('[1]SECOND CUT-OFF'!$A:$A,[1]DRDC!$A28,'[1]SECOND CUT-OFF'!AN:AN)</f>
        <v>#VALUE!</v>
      </c>
      <c r="AO28" s="113" t="e">
        <f>SUMIF('[1]FIRST CUT-OFF'!$A:$A,[1]DRDC!$A28,'[1]FIRST CUT-OFF'!AO:AO)+SUMIF('[1]SECOND CUT-OFF'!$A:$A,[1]DRDC!$A28,'[1]SECOND CUT-OFF'!AO:AO)</f>
        <v>#VALUE!</v>
      </c>
      <c r="AP28" s="108" t="e">
        <f t="shared" si="8"/>
        <v>#VALUE!</v>
      </c>
      <c r="AR28" s="109"/>
      <c r="AU28" s="79"/>
      <c r="AV28" s="79"/>
      <c r="AW28" s="79"/>
      <c r="AY28" s="109"/>
    </row>
    <row r="29" spans="1:143" ht="16.149999999999999" customHeight="1" x14ac:dyDescent="0.25">
      <c r="A29" s="115" t="s">
        <v>30</v>
      </c>
      <c r="B29" s="146">
        <v>20000</v>
      </c>
      <c r="C29" s="94" t="e">
        <f>SUMIF('[1]FIRST CUT-OFF'!$A:$A,[1]DRDC!$A29,'[1]FIRST CUT-OFF'!C:C)+SUMIF('[1]SECOND CUT-OFF'!$A:$A,[1]DRDC!$A29,'[1]SECOND CUT-OFF'!C:C)</f>
        <v>#VALUE!</v>
      </c>
      <c r="D29" s="94" t="e">
        <f>SUMIF('[1]FIRST CUT-OFF'!$A:$A,[1]DRDC!$A29,'[1]FIRST CUT-OFF'!D:D)+SUMIF('[1]SECOND CUT-OFF'!$A:$A,[1]DRDC!$A29,'[1]SECOND CUT-OFF'!D:D)</f>
        <v>#VALUE!</v>
      </c>
      <c r="E29" s="94" t="e">
        <f>SUMIF('[1]FIRST CUT-OFF'!$A:$A,[1]DRDC!$A29,'[1]FIRST CUT-OFF'!E:E)+SUMIF('[1]SECOND CUT-OFF'!$A:$A,[1]DRDC!$A29,'[1]SECOND CUT-OFF'!E:E)</f>
        <v>#VALUE!</v>
      </c>
      <c r="F29" s="94" t="e">
        <f>SUMIF('[1]FIRST CUT-OFF'!$A:$A,[1]DRDC!$A29,'[1]FIRST CUT-OFF'!F:F)+SUMIF('[1]SECOND CUT-OFF'!$A:$A,[1]DRDC!$A29,'[1]SECOND CUT-OFF'!F:F)</f>
        <v>#VALUE!</v>
      </c>
      <c r="G29" s="95" t="e">
        <f t="shared" si="0"/>
        <v>#VALUE!</v>
      </c>
      <c r="H29" s="96" t="s">
        <v>157</v>
      </c>
      <c r="I29" s="116" t="e">
        <f>SUMIF('[1] NEW SSS'!$P:$P,[1]DRDC!H29,'[1] NEW SSS'!$G:$G)+SUMIF('[1] NEW SSS'!$P:$P,[1]DRDC!H29,'[1] NEW SSS'!$K:$K)</f>
        <v>#VALUE!</v>
      </c>
      <c r="J29" s="103" t="e">
        <f>SUMIF('[1] NEW SSS'!$P:$P,[1]DRDC!H29,'[1] NEW SSS'!$F:$F)+SUMIF('[1] NEW SSS'!$P:$P,[1]DRDC!H29,'[1] NEW SSS'!$J:$J)</f>
        <v>#VALUE!</v>
      </c>
      <c r="K29" s="98" t="e">
        <f t="shared" si="1"/>
        <v>#VALUE!</v>
      </c>
      <c r="L29" s="102" t="e">
        <f>SUMIF('[1] NEW SSS'!$P:$P,[1]DRDC!H29,'[1] NEW SSS'!$I:$I)</f>
        <v>#VALUE!</v>
      </c>
      <c r="M29" s="120" t="e">
        <f>SUMIF('[1]FIRST CUT-OFF'!$A:$A,[1]DRDC!$A29,'[1]FIRST CUT-OFF'!M:M)+SUMIF('[1]SECOND CUT-OFF'!$A:$A,[1]DRDC!$A29,'[1]SECOND CUT-OFF'!M:M)</f>
        <v>#VALUE!</v>
      </c>
      <c r="N29" s="117" t="e">
        <f>SUMIF('[1]FIRST CUT-OFF'!$A:$A,[1]DRDC!$A29,'[1]FIRST CUT-OFF'!N:N)+SUMIF('[1]SECOND CUT-OFF'!$A:$A,[1]DRDC!$A29,'[1]SECOND CUT-OFF'!N:N)</f>
        <v>#VALUE!</v>
      </c>
      <c r="O29" s="101">
        <f t="shared" si="2"/>
        <v>500</v>
      </c>
      <c r="P29" s="102">
        <f t="shared" si="3"/>
        <v>500</v>
      </c>
      <c r="Q29" s="103">
        <f t="shared" si="4"/>
        <v>1000</v>
      </c>
      <c r="R29" s="104">
        <v>200</v>
      </c>
      <c r="S29" s="104">
        <f t="shared" si="9"/>
        <v>200</v>
      </c>
      <c r="T29" s="117" t="e">
        <f>SUMIF('[1]FIRST CUT-OFF'!$A:$A,[1]DRDC!$A29,'[1]FIRST CUT-OFF'!T:T)+SUMIF('[1]SECOND CUT-OFF'!$A:$A,[1]DRDC!$A29,'[1]SECOND CUT-OFF'!T:T)</f>
        <v>#VALUE!</v>
      </c>
      <c r="U29" s="117" t="e">
        <f>SUMIF('[1]FIRST CUT-OFF'!$A:$A,[1]DRDC!$A29,'[1]FIRST CUT-OFF'!U:U)+SUMIF('[1]SECOND CUT-OFF'!$A:$A,[1]DRDC!$A29,'[1]SECOND CUT-OFF'!U:U)</f>
        <v>#VALUE!</v>
      </c>
      <c r="V29" s="117" t="e">
        <f>SUMIF('[1]FIRST CUT-OFF'!$A:$A,[1]DRDC!$A29,'[1]FIRST CUT-OFF'!V:V)+SUMIF('[1]SECOND CUT-OFF'!$A:$A,[1]DRDC!$A29,'[1]SECOND CUT-OFF'!V:V)</f>
        <v>#VALUE!</v>
      </c>
      <c r="W29" s="119" t="s">
        <v>160</v>
      </c>
      <c r="X29" s="98" t="e">
        <f t="shared" si="5"/>
        <v>#VALUE!</v>
      </c>
      <c r="Y29" s="98" t="e">
        <f>SUMIF([1]TAX!I:I,[1]DRDC!W29,[1]TAX!J:J)</f>
        <v>#VALUE!</v>
      </c>
      <c r="Z29" s="98" t="e">
        <f>SUMIF([1]TAX!I:I,[1]DRDC!W29,[1]TAX!K:K)</f>
        <v>#VALUE!</v>
      </c>
      <c r="AA29" s="98" t="e">
        <f>SUMIF([1]TAX!I:I,[1]DRDC!W29,[1]TAX!L:L)</f>
        <v>#VALUE!</v>
      </c>
      <c r="AB29" s="98" t="e">
        <f t="shared" si="6"/>
        <v>#VALUE!</v>
      </c>
      <c r="AC29" s="100" t="e">
        <f>SUMIF('[1]FIRST CUT-OFF'!$A:$A,[1]DRDC!$A29,'[1]FIRST CUT-OFF'!AC:AC)+SUMIF('[1]SECOND CUT-OFF'!$A:$A,[1]DRDC!$A29,'[1]SECOND CUT-OFF'!AC:AC)</f>
        <v>#VALUE!</v>
      </c>
      <c r="AD29" s="117" t="e">
        <f>SUMIF('[1]FIRST CUT-OFF'!$A:$A,[1]DRDC!$A29,'[1]FIRST CUT-OFF'!AD:AD)+SUMIF('[1]SECOND CUT-OFF'!$A:$A,[1]DRDC!$A29,'[1]SECOND CUT-OFF'!AD:AD)</f>
        <v>#VALUE!</v>
      </c>
      <c r="AE29" s="105" t="e">
        <f>SUMIF('[1]FIRST CUT-OFF'!$A:$A,[1]DRDC!$A29,'[1]FIRST CUT-OFF'!AE:AE)+SUMIF('[1]SECOND CUT-OFF'!$A:$A,[1]DRDC!$A29,'[1]SECOND CUT-OFF'!AE:AE)</f>
        <v>#VALUE!</v>
      </c>
      <c r="AF29" s="106" t="e">
        <f>SUMIF('[1]FIRST CUT-OFF'!$A:$A,[1]DRDC!$A29,'[1]FIRST CUT-OFF'!AF:AF)+SUMIF('[1]SECOND CUT-OFF'!$A:$A,[1]DRDC!$A29,'[1]SECOND CUT-OFF'!AF:AF)</f>
        <v>#VALUE!</v>
      </c>
      <c r="AG29" s="106" t="e">
        <f>SUMIF('[1]FIRST CUT-OFF'!$A:$A,[1]DRDC!$A29,'[1]FIRST CUT-OFF'!AG:AG)+SUMIF('[1]SECOND CUT-OFF'!$A:$A,[1]DRDC!$A29,'[1]SECOND CUT-OFF'!AG:AG)</f>
        <v>#VALUE!</v>
      </c>
      <c r="AH29" s="106" t="e">
        <f>SUMIF('[1]FIRST CUT-OFF'!$A:$A,[1]DRDC!$A29,'[1]FIRST CUT-OFF'!AH:AH)+SUMIF('[1]SECOND CUT-OFF'!$A:$A,[1]DRDC!$A29,'[1]SECOND CUT-OFF'!AH:AH)</f>
        <v>#VALUE!</v>
      </c>
      <c r="AI29" s="106" t="e">
        <f>SUMIF('[1]FIRST CUT-OFF'!$A:$A,[1]DRDC!$A29,'[1]FIRST CUT-OFF'!AI:AI)+SUMIF('[1]SECOND CUT-OFF'!$A:$A,[1]DRDC!$A29,'[1]SECOND CUT-OFF'!AI:AI)</f>
        <v>#VALUE!</v>
      </c>
      <c r="AJ29" s="106" t="e">
        <f>SUMIF('[1]FIRST CUT-OFF'!$A:$A,[1]DRDC!$A29,'[1]FIRST CUT-OFF'!AJ:AJ)+SUMIF('[1]SECOND CUT-OFF'!$A:$A,[1]DRDC!$A29,'[1]SECOND CUT-OFF'!AJ:AJ)</f>
        <v>#VALUE!</v>
      </c>
      <c r="AK29" s="105" t="e">
        <f t="shared" si="7"/>
        <v>#VALUE!</v>
      </c>
      <c r="AL29" s="113" t="e">
        <f>SUMIF('[1]FIRST CUT-OFF'!$A:$A,[1]DRDC!$A29,'[1]FIRST CUT-OFF'!AL:AL)+SUMIF('[1]SECOND CUT-OFF'!$A:$A,[1]DRDC!$A29,'[1]SECOND CUT-OFF'!AL:AL)</f>
        <v>#VALUE!</v>
      </c>
      <c r="AM29" s="113" t="e">
        <f>SUMIF('[1]FIRST CUT-OFF'!$A:$A,[1]DRDC!$A29,'[1]FIRST CUT-OFF'!AM:AM)+SUMIF('[1]SECOND CUT-OFF'!$A:$A,[1]DRDC!$A29,'[1]SECOND CUT-OFF'!AM:AM)</f>
        <v>#VALUE!</v>
      </c>
      <c r="AN29" s="113" t="e">
        <f>SUMIF('[1]FIRST CUT-OFF'!$A:$A,[1]DRDC!$A29,'[1]FIRST CUT-OFF'!AN:AN)+SUMIF('[1]SECOND CUT-OFF'!$A:$A,[1]DRDC!$A29,'[1]SECOND CUT-OFF'!AN:AN)</f>
        <v>#VALUE!</v>
      </c>
      <c r="AO29" s="113" t="e">
        <f>SUMIF('[1]FIRST CUT-OFF'!$A:$A,[1]DRDC!$A29,'[1]FIRST CUT-OFF'!AO:AO)+SUMIF('[1]SECOND CUT-OFF'!$A:$A,[1]DRDC!$A29,'[1]SECOND CUT-OFF'!AO:AO)</f>
        <v>#VALUE!</v>
      </c>
      <c r="AP29" s="108" t="e">
        <f t="shared" si="8"/>
        <v>#VALUE!</v>
      </c>
      <c r="AR29" s="109"/>
      <c r="AU29" s="79"/>
      <c r="AV29" s="79"/>
      <c r="AW29" s="79"/>
      <c r="AY29" s="109"/>
    </row>
    <row r="30" spans="1:143" ht="16.149999999999999" customHeight="1" x14ac:dyDescent="0.25">
      <c r="A30" s="92" t="s">
        <v>31</v>
      </c>
      <c r="B30" s="144">
        <v>19000</v>
      </c>
      <c r="C30" s="94" t="e">
        <f>SUMIF('[1]FIRST CUT-OFF'!$A:$A,[1]DRDC!$A30,'[1]FIRST CUT-OFF'!C:C)+SUMIF('[1]SECOND CUT-OFF'!$A:$A,[1]DRDC!$A30,'[1]SECOND CUT-OFF'!C:C)</f>
        <v>#VALUE!</v>
      </c>
      <c r="D30" s="94" t="e">
        <f>SUMIF('[1]FIRST CUT-OFF'!$A:$A,[1]DRDC!$A30,'[1]FIRST CUT-OFF'!D:D)+SUMIF('[1]SECOND CUT-OFF'!$A:$A,[1]DRDC!$A30,'[1]SECOND CUT-OFF'!D:D)</f>
        <v>#VALUE!</v>
      </c>
      <c r="E30" s="94" t="e">
        <f>SUMIF('[1]FIRST CUT-OFF'!$A:$A,[1]DRDC!$A30,'[1]FIRST CUT-OFF'!E:E)+SUMIF('[1]SECOND CUT-OFF'!$A:$A,[1]DRDC!$A30,'[1]SECOND CUT-OFF'!E:E)</f>
        <v>#VALUE!</v>
      </c>
      <c r="F30" s="94" t="e">
        <f>SUMIF('[1]FIRST CUT-OFF'!$A:$A,[1]DRDC!$A30,'[1]FIRST CUT-OFF'!F:F)+SUMIF('[1]SECOND CUT-OFF'!$A:$A,[1]DRDC!$A30,'[1]SECOND CUT-OFF'!F:F)</f>
        <v>#VALUE!</v>
      </c>
      <c r="G30" s="95" t="e">
        <f t="shared" si="0"/>
        <v>#VALUE!</v>
      </c>
      <c r="H30" s="96" t="s">
        <v>153</v>
      </c>
      <c r="I30" s="97" t="e">
        <f>SUMIF('[1] NEW SSS'!$P:$P,[1]DRDC!H30,'[1] NEW SSS'!$G:$G)+SUMIF('[1] NEW SSS'!$P:$P,[1]DRDC!H30,'[1] NEW SSS'!$K:$K)</f>
        <v>#VALUE!</v>
      </c>
      <c r="J30" s="93" t="e">
        <f>SUMIF('[1] NEW SSS'!$P:$P,[1]DRDC!H30,'[1] NEW SSS'!$F:$F)+SUMIF('[1] NEW SSS'!$P:$P,[1]DRDC!H30,'[1] NEW SSS'!$J:$J)</f>
        <v>#VALUE!</v>
      </c>
      <c r="K30" s="98" t="e">
        <f t="shared" si="1"/>
        <v>#VALUE!</v>
      </c>
      <c r="L30" s="98" t="e">
        <f>SUMIF('[1] NEW SSS'!$P:$P,[1]DRDC!H30,'[1] NEW SSS'!$I:$I)</f>
        <v>#VALUE!</v>
      </c>
      <c r="M30" s="99" t="e">
        <f>SUMIF('[1]FIRST CUT-OFF'!$A:$A,[1]DRDC!$A30,'[1]FIRST CUT-OFF'!M:M)+SUMIF('[1]SECOND CUT-OFF'!$A:$A,[1]DRDC!$A30,'[1]SECOND CUT-OFF'!M:M)</f>
        <v>#VALUE!</v>
      </c>
      <c r="N30" s="99" t="e">
        <f>SUMIF('[1]FIRST CUT-OFF'!$A:$A,[1]DRDC!$A30,'[1]FIRST CUT-OFF'!N:N)+SUMIF('[1]SECOND CUT-OFF'!$A:$A,[1]DRDC!$A30,'[1]SECOND CUT-OFF'!N:N)</f>
        <v>#VALUE!</v>
      </c>
      <c r="O30" s="101">
        <f t="shared" si="2"/>
        <v>475</v>
      </c>
      <c r="P30" s="98">
        <f t="shared" si="3"/>
        <v>475</v>
      </c>
      <c r="Q30" s="103">
        <f t="shared" si="4"/>
        <v>950</v>
      </c>
      <c r="R30" s="104">
        <v>200</v>
      </c>
      <c r="S30" s="104">
        <f t="shared" si="9"/>
        <v>200</v>
      </c>
      <c r="T30" s="99" t="e">
        <f>SUMIF('[1]FIRST CUT-OFF'!$A:$A,[1]DRDC!$A30,'[1]FIRST CUT-OFF'!T:T)+SUMIF('[1]SECOND CUT-OFF'!$A:$A,[1]DRDC!$A30,'[1]SECOND CUT-OFF'!T:T)</f>
        <v>#VALUE!</v>
      </c>
      <c r="U30" s="99" t="e">
        <f>SUMIF('[1]FIRST CUT-OFF'!$A:$A,[1]DRDC!$A30,'[1]FIRST CUT-OFF'!U:U)+SUMIF('[1]SECOND CUT-OFF'!$A:$A,[1]DRDC!$A30,'[1]SECOND CUT-OFF'!U:U)</f>
        <v>#VALUE!</v>
      </c>
      <c r="V30" s="99" t="e">
        <f>SUMIF('[1]FIRST CUT-OFF'!$A:$A,[1]DRDC!$A30,'[1]FIRST CUT-OFF'!V:V)+SUMIF('[1]SECOND CUT-OFF'!$A:$A,[1]DRDC!$A30,'[1]SECOND CUT-OFF'!V:V)</f>
        <v>#VALUE!</v>
      </c>
      <c r="W30" s="119" t="s">
        <v>150</v>
      </c>
      <c r="X30" s="98" t="e">
        <f t="shared" si="5"/>
        <v>#VALUE!</v>
      </c>
      <c r="Y30" s="98" t="e">
        <f>SUMIF([1]TAX!I:I,[1]DRDC!W30,[1]TAX!J:J)</f>
        <v>#VALUE!</v>
      </c>
      <c r="Z30" s="98" t="e">
        <f>SUMIF([1]TAX!I:I,[1]DRDC!W30,[1]TAX!K:K)</f>
        <v>#VALUE!</v>
      </c>
      <c r="AA30" s="98" t="e">
        <f>SUMIF([1]TAX!I:I,[1]DRDC!W30,[1]TAX!L:L)</f>
        <v>#VALUE!</v>
      </c>
      <c r="AB30" s="98" t="e">
        <f t="shared" si="6"/>
        <v>#VALUE!</v>
      </c>
      <c r="AC30" s="99" t="e">
        <f>SUMIF('[1]FIRST CUT-OFF'!$A:$A,[1]DRDC!$A30,'[1]FIRST CUT-OFF'!AC:AC)+SUMIF('[1]SECOND CUT-OFF'!$A:$A,[1]DRDC!$A30,'[1]SECOND CUT-OFF'!AC:AC)</f>
        <v>#VALUE!</v>
      </c>
      <c r="AD30" s="99" t="e">
        <f>SUMIF('[1]FIRST CUT-OFF'!$A:$A,[1]DRDC!$A30,'[1]FIRST CUT-OFF'!AD:AD)+SUMIF('[1]SECOND CUT-OFF'!$A:$A,[1]DRDC!$A30,'[1]SECOND CUT-OFF'!AD:AD)</f>
        <v>#VALUE!</v>
      </c>
      <c r="AE30" s="99" t="e">
        <f>SUMIF('[1]FIRST CUT-OFF'!$A:$A,[1]DRDC!$A30,'[1]FIRST CUT-OFF'!AE:AE)+SUMIF('[1]SECOND CUT-OFF'!$A:$A,[1]DRDC!$A30,'[1]SECOND CUT-OFF'!AE:AE)</f>
        <v>#VALUE!</v>
      </c>
      <c r="AF30" s="106" t="e">
        <f>SUMIF('[1]FIRST CUT-OFF'!$A:$A,[1]DRDC!$A30,'[1]FIRST CUT-OFF'!AF:AF)+SUMIF('[1]SECOND CUT-OFF'!$A:$A,[1]DRDC!$A30,'[1]SECOND CUT-OFF'!AF:AF)</f>
        <v>#VALUE!</v>
      </c>
      <c r="AG30" s="106" t="e">
        <f>SUMIF('[1]FIRST CUT-OFF'!$A:$A,[1]DRDC!$A30,'[1]FIRST CUT-OFF'!AG:AG)+SUMIF('[1]SECOND CUT-OFF'!$A:$A,[1]DRDC!$A30,'[1]SECOND CUT-OFF'!AG:AG)</f>
        <v>#VALUE!</v>
      </c>
      <c r="AH30" s="106" t="e">
        <f>SUMIF('[1]FIRST CUT-OFF'!$A:$A,[1]DRDC!$A30,'[1]FIRST CUT-OFF'!AH:AH)+SUMIF('[1]SECOND CUT-OFF'!$A:$A,[1]DRDC!$A30,'[1]SECOND CUT-OFF'!AH:AH)</f>
        <v>#VALUE!</v>
      </c>
      <c r="AI30" s="106" t="e">
        <f>SUMIF('[1]FIRST CUT-OFF'!$A:$A,[1]DRDC!$A30,'[1]FIRST CUT-OFF'!AI:AI)+SUMIF('[1]SECOND CUT-OFF'!$A:$A,[1]DRDC!$A30,'[1]SECOND CUT-OFF'!AI:AI)</f>
        <v>#VALUE!</v>
      </c>
      <c r="AJ30" s="106" t="e">
        <f>SUMIF('[1]FIRST CUT-OFF'!$A:$A,[1]DRDC!$A30,'[1]FIRST CUT-OFF'!AJ:AJ)+SUMIF('[1]SECOND CUT-OFF'!$A:$A,[1]DRDC!$A30,'[1]SECOND CUT-OFF'!AJ:AJ)</f>
        <v>#VALUE!</v>
      </c>
      <c r="AK30" s="105" t="e">
        <f t="shared" si="7"/>
        <v>#VALUE!</v>
      </c>
      <c r="AL30" s="99" t="e">
        <f>SUMIF('[1]FIRST CUT-OFF'!$A:$A,[1]DRDC!$A30,'[1]FIRST CUT-OFF'!AL:AL)+SUMIF('[1]SECOND CUT-OFF'!$A:$A,[1]DRDC!$A30,'[1]SECOND CUT-OFF'!AL:AL)</f>
        <v>#VALUE!</v>
      </c>
      <c r="AM30" s="99" t="e">
        <f>SUMIF('[1]FIRST CUT-OFF'!$A:$A,[1]DRDC!$A30,'[1]FIRST CUT-OFF'!AM:AM)+SUMIF('[1]SECOND CUT-OFF'!$A:$A,[1]DRDC!$A30,'[1]SECOND CUT-OFF'!AM:AM)</f>
        <v>#VALUE!</v>
      </c>
      <c r="AN30" s="99" t="e">
        <f>SUMIF('[1]FIRST CUT-OFF'!$A:$A,[1]DRDC!$A30,'[1]FIRST CUT-OFF'!AN:AN)+SUMIF('[1]SECOND CUT-OFF'!$A:$A,[1]DRDC!$A30,'[1]SECOND CUT-OFF'!AN:AN)</f>
        <v>#VALUE!</v>
      </c>
      <c r="AO30" s="95" t="e">
        <f>SUMIF('[1]FIRST CUT-OFF'!$A:$A,[1]DRDC!$A30,'[1]FIRST CUT-OFF'!AO:AO)+SUMIF('[1]SECOND CUT-OFF'!$A:$A,[1]DRDC!$A30,'[1]SECOND CUT-OFF'!AO:AO)</f>
        <v>#VALUE!</v>
      </c>
      <c r="AP30" s="108" t="e">
        <f t="shared" si="8"/>
        <v>#VALUE!</v>
      </c>
      <c r="AR30" s="109"/>
      <c r="AU30" s="79"/>
      <c r="AV30" s="79"/>
      <c r="AW30" s="74"/>
      <c r="AX30" s="36"/>
      <c r="AY30" s="109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</row>
    <row r="31" spans="1:143" s="153" customFormat="1" ht="16.149999999999999" customHeight="1" x14ac:dyDescent="0.25">
      <c r="A31" s="149" t="s">
        <v>32</v>
      </c>
      <c r="B31" s="150">
        <v>17316</v>
      </c>
      <c r="C31" s="94" t="e">
        <f>SUMIF('[1]FIRST CUT-OFF'!$A:$A,[1]DRDC!$A31,'[1]FIRST CUT-OFF'!C:C)+SUMIF('[1]SECOND CUT-OFF'!$A:$A,[1]DRDC!$A31,'[1]SECOND CUT-OFF'!C:C)</f>
        <v>#VALUE!</v>
      </c>
      <c r="D31" s="94" t="e">
        <f>SUMIF('[1]FIRST CUT-OFF'!$A:$A,[1]DRDC!$A31,'[1]FIRST CUT-OFF'!D:D)+SUMIF('[1]SECOND CUT-OFF'!$A:$A,[1]DRDC!$A31,'[1]SECOND CUT-OFF'!D:D)</f>
        <v>#VALUE!</v>
      </c>
      <c r="E31" s="94" t="e">
        <f>SUMIF('[1]FIRST CUT-OFF'!$A:$A,[1]DRDC!$A31,'[1]FIRST CUT-OFF'!E:E)+SUMIF('[1]SECOND CUT-OFF'!$A:$A,[1]DRDC!$A31,'[1]SECOND CUT-OFF'!E:E)</f>
        <v>#VALUE!</v>
      </c>
      <c r="F31" s="94" t="e">
        <f>SUMIF('[1]FIRST CUT-OFF'!$A:$A,[1]DRDC!$A31,'[1]FIRST CUT-OFF'!F:F)+SUMIF('[1]SECOND CUT-OFF'!$A:$A,[1]DRDC!$A31,'[1]SECOND CUT-OFF'!F:F)</f>
        <v>#VALUE!</v>
      </c>
      <c r="G31" s="95" t="e">
        <f t="shared" si="0"/>
        <v>#VALUE!</v>
      </c>
      <c r="H31" s="96" t="s">
        <v>167</v>
      </c>
      <c r="I31" s="116" t="e">
        <f>SUMIF('[1] NEW SSS'!$P:$P,[1]DRDC!H31,'[1] NEW SSS'!$G:$G)+SUMIF('[1] NEW SSS'!$P:$P,[1]DRDC!H31,'[1] NEW SSS'!$K:$K)</f>
        <v>#VALUE!</v>
      </c>
      <c r="J31" s="103" t="e">
        <f>SUMIF('[1] NEW SSS'!$P:$P,[1]DRDC!H31,'[1] NEW SSS'!$F:$F)+SUMIF('[1] NEW SSS'!$P:$P,[1]DRDC!H31,'[1] NEW SSS'!$J:$J)</f>
        <v>#VALUE!</v>
      </c>
      <c r="K31" s="98" t="e">
        <f t="shared" si="1"/>
        <v>#VALUE!</v>
      </c>
      <c r="L31" s="98" t="e">
        <f>SUMIF('[1] NEW SSS'!$P:$P,[1]DRDC!H31,'[1] NEW SSS'!$I:$I)</f>
        <v>#VALUE!</v>
      </c>
      <c r="M31" s="120" t="e">
        <f>SUMIF('[1]FIRST CUT-OFF'!$A:$A,[1]DRDC!$A31,'[1]FIRST CUT-OFF'!M:M)+SUMIF('[1]SECOND CUT-OFF'!$A:$A,[1]DRDC!$A31,'[1]SECOND CUT-OFF'!M:M)</f>
        <v>#VALUE!</v>
      </c>
      <c r="N31" s="117" t="e">
        <f>SUMIF('[1]FIRST CUT-OFF'!$A:$A,[1]DRDC!$A31,'[1]FIRST CUT-OFF'!N:N)+SUMIF('[1]SECOND CUT-OFF'!$A:$A,[1]DRDC!$A31,'[1]SECOND CUT-OFF'!N:N)</f>
        <v>#VALUE!</v>
      </c>
      <c r="O31" s="101">
        <f t="shared" si="2"/>
        <v>432.90000000000003</v>
      </c>
      <c r="P31" s="102">
        <f t="shared" si="3"/>
        <v>432.90000000000003</v>
      </c>
      <c r="Q31" s="103">
        <f t="shared" si="4"/>
        <v>865.80000000000007</v>
      </c>
      <c r="R31" s="104">
        <v>200</v>
      </c>
      <c r="S31" s="104">
        <f t="shared" si="9"/>
        <v>200</v>
      </c>
      <c r="T31" s="117" t="e">
        <f>SUMIF('[1]FIRST CUT-OFF'!$A:$A,[1]DRDC!$A31,'[1]FIRST CUT-OFF'!T:T)+SUMIF('[1]SECOND CUT-OFF'!$A:$A,[1]DRDC!$A31,'[1]SECOND CUT-OFF'!T:T)</f>
        <v>#VALUE!</v>
      </c>
      <c r="U31" s="117" t="e">
        <f>SUMIF('[1]FIRST CUT-OFF'!$A:$A,[1]DRDC!$A31,'[1]FIRST CUT-OFF'!U:U)+SUMIF('[1]SECOND CUT-OFF'!$A:$A,[1]DRDC!$A31,'[1]SECOND CUT-OFF'!U:U)</f>
        <v>#VALUE!</v>
      </c>
      <c r="V31" s="117" t="e">
        <f>SUMIF('[1]FIRST CUT-OFF'!$A:$A,[1]DRDC!$A31,'[1]FIRST CUT-OFF'!V:V)+SUMIF('[1]SECOND CUT-OFF'!$A:$A,[1]DRDC!$A31,'[1]SECOND CUT-OFF'!V:V)</f>
        <v>#VALUE!</v>
      </c>
      <c r="W31" s="119" t="s">
        <v>150</v>
      </c>
      <c r="X31" s="98" t="e">
        <f t="shared" si="5"/>
        <v>#VALUE!</v>
      </c>
      <c r="Y31" s="98" t="e">
        <f>SUMIF([1]TAX!I:I,[1]DRDC!W31,[1]TAX!J:J)</f>
        <v>#VALUE!</v>
      </c>
      <c r="Z31" s="98" t="e">
        <f>SUMIF([1]TAX!I:I,[1]DRDC!W31,[1]TAX!K:K)</f>
        <v>#VALUE!</v>
      </c>
      <c r="AA31" s="98" t="e">
        <f>SUMIF([1]TAX!I:I,[1]DRDC!W31,[1]TAX!L:L)</f>
        <v>#VALUE!</v>
      </c>
      <c r="AB31" s="98" t="e">
        <f t="shared" si="6"/>
        <v>#VALUE!</v>
      </c>
      <c r="AC31" s="100" t="e">
        <f>SUMIF('[1]FIRST CUT-OFF'!$A:$A,[1]DRDC!$A31,'[1]FIRST CUT-OFF'!AC:AC)+SUMIF('[1]SECOND CUT-OFF'!$A:$A,[1]DRDC!$A31,'[1]SECOND CUT-OFF'!AC:AC)</f>
        <v>#VALUE!</v>
      </c>
      <c r="AD31" s="117" t="e">
        <f>SUMIF('[1]FIRST CUT-OFF'!$A:$A,[1]DRDC!$A31,'[1]FIRST CUT-OFF'!AD:AD)+SUMIF('[1]SECOND CUT-OFF'!$A:$A,[1]DRDC!$A31,'[1]SECOND CUT-OFF'!AD:AD)</f>
        <v>#VALUE!</v>
      </c>
      <c r="AE31" s="105" t="e">
        <f>SUMIF('[1]FIRST CUT-OFF'!$A:$A,[1]DRDC!$A31,'[1]FIRST CUT-OFF'!AE:AE)+SUMIF('[1]SECOND CUT-OFF'!$A:$A,[1]DRDC!$A31,'[1]SECOND CUT-OFF'!AE:AE)</f>
        <v>#VALUE!</v>
      </c>
      <c r="AF31" s="106" t="e">
        <f>SUMIF('[1]FIRST CUT-OFF'!$A:$A,[1]DRDC!$A31,'[1]FIRST CUT-OFF'!AF:AF)+SUMIF('[1]SECOND CUT-OFF'!$A:$A,[1]DRDC!$A31,'[1]SECOND CUT-OFF'!AF:AF)</f>
        <v>#VALUE!</v>
      </c>
      <c r="AG31" s="106" t="e">
        <f>SUMIF('[1]FIRST CUT-OFF'!$A:$A,[1]DRDC!$A31,'[1]FIRST CUT-OFF'!AG:AG)+SUMIF('[1]SECOND CUT-OFF'!$A:$A,[1]DRDC!$A31,'[1]SECOND CUT-OFF'!AG:AG)</f>
        <v>#VALUE!</v>
      </c>
      <c r="AH31" s="106" t="e">
        <f>SUMIF('[1]FIRST CUT-OFF'!$A:$A,[1]DRDC!$A31,'[1]FIRST CUT-OFF'!AH:AH)+SUMIF('[1]SECOND CUT-OFF'!$A:$A,[1]DRDC!$A31,'[1]SECOND CUT-OFF'!AH:AH)</f>
        <v>#VALUE!</v>
      </c>
      <c r="AI31" s="106" t="e">
        <f>SUMIF('[1]FIRST CUT-OFF'!$A:$A,[1]DRDC!$A31,'[1]FIRST CUT-OFF'!AI:AI)+SUMIF('[1]SECOND CUT-OFF'!$A:$A,[1]DRDC!$A31,'[1]SECOND CUT-OFF'!AI:AI)</f>
        <v>#VALUE!</v>
      </c>
      <c r="AJ31" s="106" t="e">
        <f>SUMIF('[1]FIRST CUT-OFF'!$A:$A,[1]DRDC!$A31,'[1]FIRST CUT-OFF'!AJ:AJ)+SUMIF('[1]SECOND CUT-OFF'!$A:$A,[1]DRDC!$A31,'[1]SECOND CUT-OFF'!AJ:AJ)</f>
        <v>#VALUE!</v>
      </c>
      <c r="AK31" s="105" t="e">
        <f t="shared" si="7"/>
        <v>#VALUE!</v>
      </c>
      <c r="AL31" s="113" t="e">
        <f>SUMIF('[1]FIRST CUT-OFF'!$A:$A,[1]DRDC!$A31,'[1]FIRST CUT-OFF'!AL:AL)+SUMIF('[1]SECOND CUT-OFF'!$A:$A,[1]DRDC!$A31,'[1]SECOND CUT-OFF'!AL:AL)</f>
        <v>#VALUE!</v>
      </c>
      <c r="AM31" s="113" t="e">
        <f>SUMIF('[1]FIRST CUT-OFF'!$A:$A,[1]DRDC!$A31,'[1]FIRST CUT-OFF'!AM:AM)+SUMIF('[1]SECOND CUT-OFF'!$A:$A,[1]DRDC!$A31,'[1]SECOND CUT-OFF'!AM:AM)</f>
        <v>#VALUE!</v>
      </c>
      <c r="AN31" s="113" t="e">
        <f>SUMIF('[1]FIRST CUT-OFF'!$A:$A,[1]DRDC!$A31,'[1]FIRST CUT-OFF'!AN:AN)+SUMIF('[1]SECOND CUT-OFF'!$A:$A,[1]DRDC!$A31,'[1]SECOND CUT-OFF'!AN:AN)</f>
        <v>#VALUE!</v>
      </c>
      <c r="AO31" s="113" t="e">
        <f>SUMIF('[1]FIRST CUT-OFF'!$A:$A,[1]DRDC!$A31,'[1]FIRST CUT-OFF'!AO:AO)+SUMIF('[1]SECOND CUT-OFF'!$A:$A,[1]DRDC!$A31,'[1]SECOND CUT-OFF'!AO:AO)</f>
        <v>#VALUE!</v>
      </c>
      <c r="AP31" s="108" t="e">
        <f t="shared" si="8"/>
        <v>#VALUE!</v>
      </c>
      <c r="AQ31"/>
      <c r="AR31" s="109"/>
      <c r="AS31" s="37"/>
      <c r="AT31" s="37"/>
      <c r="AU31" s="79"/>
      <c r="AV31" s="79"/>
      <c r="AW31" s="151"/>
      <c r="AX31" s="152"/>
      <c r="AY31" s="109"/>
    </row>
    <row r="32" spans="1:143" ht="16.149999999999999" customHeight="1" x14ac:dyDescent="0.25">
      <c r="A32" s="115" t="s">
        <v>33</v>
      </c>
      <c r="B32" s="146">
        <f>11411+11411</f>
        <v>22822</v>
      </c>
      <c r="C32" s="94" t="e">
        <f>SUMIF('[1]FIRST CUT-OFF'!$A:$A,[1]DRDC!$A32,'[1]FIRST CUT-OFF'!C:C)+SUMIF('[1]SECOND CUT-OFF'!$A:$A,[1]DRDC!$A32,'[1]SECOND CUT-OFF'!C:C)</f>
        <v>#VALUE!</v>
      </c>
      <c r="D32" s="94" t="e">
        <f>SUMIF('[1]FIRST CUT-OFF'!$A:$A,[1]DRDC!$A32,'[1]FIRST CUT-OFF'!D:D)+SUMIF('[1]SECOND CUT-OFF'!$A:$A,[1]DRDC!$A32,'[1]SECOND CUT-OFF'!D:D)</f>
        <v>#VALUE!</v>
      </c>
      <c r="E32" s="94" t="e">
        <f>SUMIF('[1]FIRST CUT-OFF'!$A:$A,[1]DRDC!$A32,'[1]FIRST CUT-OFF'!E:E)+SUMIF('[1]SECOND CUT-OFF'!$A:$A,[1]DRDC!$A32,'[1]SECOND CUT-OFF'!E:E)</f>
        <v>#VALUE!</v>
      </c>
      <c r="F32" s="94" t="e">
        <f>SUMIF('[1]FIRST CUT-OFF'!$A:$A,[1]DRDC!$A32,'[1]FIRST CUT-OFF'!F:F)+SUMIF('[1]SECOND CUT-OFF'!$A:$A,[1]DRDC!$A32,'[1]SECOND CUT-OFF'!F:F)</f>
        <v>#VALUE!</v>
      </c>
      <c r="G32" s="95" t="e">
        <f t="shared" si="0"/>
        <v>#VALUE!</v>
      </c>
      <c r="H32" s="96" t="s">
        <v>169</v>
      </c>
      <c r="I32" s="116" t="e">
        <f>SUMIF('[1] NEW SSS'!$P:$P,[1]DRDC!H32,'[1] NEW SSS'!$G:$G)+SUMIF('[1] NEW SSS'!$P:$P,[1]DRDC!H32,'[1] NEW SSS'!$K:$K)</f>
        <v>#VALUE!</v>
      </c>
      <c r="J32" s="103" t="e">
        <f>SUMIF('[1] NEW SSS'!$P:$P,[1]DRDC!H32,'[1] NEW SSS'!$F:$F)+SUMIF('[1] NEW SSS'!$P:$P,[1]DRDC!H32,'[1] NEW SSS'!$J:$J)</f>
        <v>#VALUE!</v>
      </c>
      <c r="K32" s="98" t="e">
        <f t="shared" si="1"/>
        <v>#VALUE!</v>
      </c>
      <c r="L32" s="102" t="e">
        <f>SUMIF('[1] NEW SSS'!$P:$P,[1]DRDC!H32,'[1] NEW SSS'!$I:$I)</f>
        <v>#VALUE!</v>
      </c>
      <c r="M32" s="120" t="e">
        <f>SUMIF('[1]FIRST CUT-OFF'!$A:$A,[1]DRDC!$A32,'[1]FIRST CUT-OFF'!M:M)+SUMIF('[1]SECOND CUT-OFF'!$A:$A,[1]DRDC!$A32,'[1]SECOND CUT-OFF'!M:M)</f>
        <v>#VALUE!</v>
      </c>
      <c r="N32" s="118" t="e">
        <f>SUMIF('[1]FIRST CUT-OFF'!$A:$A,[1]DRDC!$A32,'[1]FIRST CUT-OFF'!N:N)+SUMIF('[1]SECOND CUT-OFF'!$A:$A,[1]DRDC!$A32,'[1]SECOND CUT-OFF'!N:N)</f>
        <v>#VALUE!</v>
      </c>
      <c r="O32" s="101">
        <f t="shared" si="2"/>
        <v>570.55000000000007</v>
      </c>
      <c r="P32" s="102">
        <f t="shared" si="3"/>
        <v>570.55000000000007</v>
      </c>
      <c r="Q32" s="103">
        <f t="shared" si="4"/>
        <v>1141.1000000000001</v>
      </c>
      <c r="R32" s="104">
        <v>200</v>
      </c>
      <c r="S32" s="104">
        <f t="shared" si="9"/>
        <v>200</v>
      </c>
      <c r="T32" s="118" t="e">
        <f>SUMIF('[1]FIRST CUT-OFF'!$A:$A,[1]DRDC!$A32,'[1]FIRST CUT-OFF'!T:T)+SUMIF('[1]SECOND CUT-OFF'!$A:$A,[1]DRDC!$A32,'[1]SECOND CUT-OFF'!T:T)</f>
        <v>#VALUE!</v>
      </c>
      <c r="U32" s="118" t="e">
        <f>SUMIF('[1]FIRST CUT-OFF'!$A:$A,[1]DRDC!$A32,'[1]FIRST CUT-OFF'!U:U)+SUMIF('[1]SECOND CUT-OFF'!$A:$A,[1]DRDC!$A32,'[1]SECOND CUT-OFF'!U:U)</f>
        <v>#VALUE!</v>
      </c>
      <c r="V32" s="118" t="e">
        <f>SUMIF('[1]FIRST CUT-OFF'!$A:$A,[1]DRDC!$A32,'[1]FIRST CUT-OFF'!V:V)+SUMIF('[1]SECOND CUT-OFF'!$A:$A,[1]DRDC!$A32,'[1]SECOND CUT-OFF'!V:V)</f>
        <v>#VALUE!</v>
      </c>
      <c r="W32" s="119" t="s">
        <v>150</v>
      </c>
      <c r="X32" s="98" t="e">
        <f t="shared" si="5"/>
        <v>#VALUE!</v>
      </c>
      <c r="Y32" s="98" t="e">
        <f>SUMIF([1]TAX!I:I,[1]DRDC!W32,[1]TAX!J:J)</f>
        <v>#VALUE!</v>
      </c>
      <c r="Z32" s="98" t="e">
        <f>SUMIF([1]TAX!I:I,[1]DRDC!W32,[1]TAX!K:K)</f>
        <v>#VALUE!</v>
      </c>
      <c r="AA32" s="98" t="e">
        <f>SUMIF([1]TAX!I:I,[1]DRDC!W32,[1]TAX!L:L)</f>
        <v>#VALUE!</v>
      </c>
      <c r="AB32" s="98" t="e">
        <f t="shared" si="6"/>
        <v>#VALUE!</v>
      </c>
      <c r="AC32" s="100" t="e">
        <f>SUMIF('[1]FIRST CUT-OFF'!$A:$A,[1]DRDC!$A32,'[1]FIRST CUT-OFF'!AC:AC)+SUMIF('[1]SECOND CUT-OFF'!$A:$A,[1]DRDC!$A32,'[1]SECOND CUT-OFF'!AC:AC)</f>
        <v>#VALUE!</v>
      </c>
      <c r="AD32" s="117" t="e">
        <f>SUMIF('[1]FIRST CUT-OFF'!$A:$A,[1]DRDC!$A32,'[1]FIRST CUT-OFF'!AD:AD)+SUMIF('[1]SECOND CUT-OFF'!$A:$A,[1]DRDC!$A32,'[1]SECOND CUT-OFF'!AD:AD)</f>
        <v>#VALUE!</v>
      </c>
      <c r="AE32" s="147" t="e">
        <f>SUMIF('[1]FIRST CUT-OFF'!$A:$A,[1]DRDC!$A32,'[1]FIRST CUT-OFF'!AE:AE)+SUMIF('[1]SECOND CUT-OFF'!$A:$A,[1]DRDC!$A32,'[1]SECOND CUT-OFF'!AE:AE)</f>
        <v>#VALUE!</v>
      </c>
      <c r="AF32" s="106" t="e">
        <f>SUMIF('[1]FIRST CUT-OFF'!$A:$A,[1]DRDC!$A32,'[1]FIRST CUT-OFF'!AF:AF)+SUMIF('[1]SECOND CUT-OFF'!$A:$A,[1]DRDC!$A32,'[1]SECOND CUT-OFF'!AF:AF)</f>
        <v>#VALUE!</v>
      </c>
      <c r="AG32" s="106" t="e">
        <f>SUMIF('[1]FIRST CUT-OFF'!$A:$A,[1]DRDC!$A32,'[1]FIRST CUT-OFF'!AG:AG)+SUMIF('[1]SECOND CUT-OFF'!$A:$A,[1]DRDC!$A32,'[1]SECOND CUT-OFF'!AG:AG)</f>
        <v>#VALUE!</v>
      </c>
      <c r="AH32" s="106" t="e">
        <f>SUMIF('[1]FIRST CUT-OFF'!$A:$A,[1]DRDC!$A32,'[1]FIRST CUT-OFF'!AH:AH)+SUMIF('[1]SECOND CUT-OFF'!$A:$A,[1]DRDC!$A32,'[1]SECOND CUT-OFF'!AH:AH)</f>
        <v>#VALUE!</v>
      </c>
      <c r="AI32" s="106" t="e">
        <f>SUMIF('[1]FIRST CUT-OFF'!$A:$A,[1]DRDC!$A32,'[1]FIRST CUT-OFF'!AI:AI)+SUMIF('[1]SECOND CUT-OFF'!$A:$A,[1]DRDC!$A32,'[1]SECOND CUT-OFF'!AI:AI)</f>
        <v>#VALUE!</v>
      </c>
      <c r="AJ32" s="106" t="e">
        <f>SUMIF('[1]FIRST CUT-OFF'!$A:$A,[1]DRDC!$A32,'[1]FIRST CUT-OFF'!AJ:AJ)+SUMIF('[1]SECOND CUT-OFF'!$A:$A,[1]DRDC!$A32,'[1]SECOND CUT-OFF'!AJ:AJ)</f>
        <v>#VALUE!</v>
      </c>
      <c r="AK32" s="105" t="e">
        <f t="shared" si="7"/>
        <v>#VALUE!</v>
      </c>
      <c r="AL32" s="113" t="e">
        <f>SUMIF('[1]FIRST CUT-OFF'!$A:$A,[1]DRDC!$A32,'[1]FIRST CUT-OFF'!AL:AL)+SUMIF('[1]SECOND CUT-OFF'!$A:$A,[1]DRDC!$A32,'[1]SECOND CUT-OFF'!AL:AL)</f>
        <v>#VALUE!</v>
      </c>
      <c r="AM32" s="113" t="e">
        <f>SUMIF('[1]FIRST CUT-OFF'!$A:$A,[1]DRDC!$A32,'[1]FIRST CUT-OFF'!AM:AM)+SUMIF('[1]SECOND CUT-OFF'!$A:$A,[1]DRDC!$A32,'[1]SECOND CUT-OFF'!AM:AM)</f>
        <v>#VALUE!</v>
      </c>
      <c r="AN32" s="113" t="e">
        <f>SUMIF('[1]FIRST CUT-OFF'!$A:$A,[1]DRDC!$A32,'[1]FIRST CUT-OFF'!AN:AN)+SUMIF('[1]SECOND CUT-OFF'!$A:$A,[1]DRDC!$A32,'[1]SECOND CUT-OFF'!AN:AN)</f>
        <v>#VALUE!</v>
      </c>
      <c r="AO32" s="113" t="e">
        <f>SUMIF('[1]FIRST CUT-OFF'!$A:$A,[1]DRDC!$A32,'[1]FIRST CUT-OFF'!AO:AO)+SUMIF('[1]SECOND CUT-OFF'!$A:$A,[1]DRDC!$A32,'[1]SECOND CUT-OFF'!AO:AO)</f>
        <v>#VALUE!</v>
      </c>
      <c r="AP32" s="108" t="e">
        <f t="shared" si="8"/>
        <v>#VALUE!</v>
      </c>
      <c r="AR32" s="109"/>
      <c r="AS32" s="156" t="s">
        <v>35</v>
      </c>
      <c r="AT32" s="156">
        <f>270121.07-7500</f>
        <v>262621.07</v>
      </c>
      <c r="AU32" s="54" t="s">
        <v>5</v>
      </c>
      <c r="AV32" s="79"/>
      <c r="AW32" s="79"/>
      <c r="AY32" s="121"/>
    </row>
    <row r="33" spans="1:143" ht="16.149999999999999" customHeight="1" x14ac:dyDescent="0.25">
      <c r="A33" s="111" t="s">
        <v>34</v>
      </c>
      <c r="B33" s="146">
        <f>21890.75+21890.75</f>
        <v>43781.5</v>
      </c>
      <c r="C33" s="94" t="e">
        <f>SUMIF('[1]FIRST CUT-OFF'!$A:$A,[1]DRDC!$A33,'[1]FIRST CUT-OFF'!C:C)+SUMIF('[1]SECOND CUT-OFF'!$A:$A,[1]DRDC!$A33,'[1]SECOND CUT-OFF'!C:C)</f>
        <v>#VALUE!</v>
      </c>
      <c r="D33" s="94" t="e">
        <f>SUMIF('[1]FIRST CUT-OFF'!$A:$A,[1]DRDC!$A33,'[1]FIRST CUT-OFF'!D:D)+SUMIF('[1]SECOND CUT-OFF'!$A:$A,[1]DRDC!$A33,'[1]SECOND CUT-OFF'!D:D)</f>
        <v>#VALUE!</v>
      </c>
      <c r="E33" s="94" t="e">
        <f>SUMIF('[1]FIRST CUT-OFF'!$A:$A,[1]DRDC!$A33,'[1]FIRST CUT-OFF'!E:E)+SUMIF('[1]SECOND CUT-OFF'!$A:$A,[1]DRDC!$A33,'[1]SECOND CUT-OFF'!E:E)</f>
        <v>#VALUE!</v>
      </c>
      <c r="F33" s="94" t="e">
        <f>SUMIF('[1]FIRST CUT-OFF'!$A:$A,[1]DRDC!$A33,'[1]FIRST CUT-OFF'!F:F)+SUMIF('[1]SECOND CUT-OFF'!$A:$A,[1]DRDC!$A33,'[1]SECOND CUT-OFF'!F:F)</f>
        <v>#VALUE!</v>
      </c>
      <c r="G33" s="95" t="e">
        <f t="shared" si="0"/>
        <v>#VALUE!</v>
      </c>
      <c r="H33" s="96" t="s">
        <v>147</v>
      </c>
      <c r="I33" s="97" t="e">
        <f>SUMIF('[1] NEW SSS'!$P:$P,[1]DRDC!H33,'[1] NEW SSS'!$G:$G)+SUMIF('[1] NEW SSS'!$P:$P,[1]DRDC!H33,'[1] NEW SSS'!$K:$K)</f>
        <v>#VALUE!</v>
      </c>
      <c r="J33" s="103" t="e">
        <f>SUMIF('[1] NEW SSS'!$P:$P,[1]DRDC!H33,'[1] NEW SSS'!$F:$F)+SUMIF('[1] NEW SSS'!$P:$P,[1]DRDC!H33,'[1] NEW SSS'!$J:$J)</f>
        <v>#VALUE!</v>
      </c>
      <c r="K33" s="98" t="e">
        <f t="shared" si="1"/>
        <v>#VALUE!</v>
      </c>
      <c r="L33" s="98" t="e">
        <f>SUMIF('[1] NEW SSS'!$P:$P,[1]DRDC!H33,'[1] NEW SSS'!$I:$I)</f>
        <v>#VALUE!</v>
      </c>
      <c r="M33" s="99" t="e">
        <f>SUMIF('[1]FIRST CUT-OFF'!$A:$A,[1]DRDC!$A33,'[1]FIRST CUT-OFF'!M:M)+SUMIF('[1]SECOND CUT-OFF'!$A:$A,[1]DRDC!$A33,'[1]SECOND CUT-OFF'!M:M)</f>
        <v>#VALUE!</v>
      </c>
      <c r="N33" s="100" t="e">
        <f>SUMIF('[1]FIRST CUT-OFF'!$A:$A,[1]DRDC!$A33,'[1]FIRST CUT-OFF'!N:N)+SUMIF('[1]SECOND CUT-OFF'!$A:$A,[1]DRDC!$A33,'[1]SECOND CUT-OFF'!N:N)</f>
        <v>#VALUE!</v>
      </c>
      <c r="O33" s="101">
        <f t="shared" si="2"/>
        <v>1094.5375000000001</v>
      </c>
      <c r="P33" s="102">
        <f t="shared" si="3"/>
        <v>1094.5375000000001</v>
      </c>
      <c r="Q33" s="103">
        <f t="shared" si="4"/>
        <v>2189.0750000000003</v>
      </c>
      <c r="R33" s="104">
        <v>200</v>
      </c>
      <c r="S33" s="104">
        <f t="shared" si="9"/>
        <v>200</v>
      </c>
      <c r="T33" s="100" t="e">
        <f>SUMIF('[1]FIRST CUT-OFF'!$A:$A,[1]DRDC!$A33,'[1]FIRST CUT-OFF'!T:T)+SUMIF('[1]SECOND CUT-OFF'!$A:$A,[1]DRDC!$A33,'[1]SECOND CUT-OFF'!T:T)</f>
        <v>#VALUE!</v>
      </c>
      <c r="U33" s="100" t="e">
        <f>SUMIF('[1]FIRST CUT-OFF'!$A:$A,[1]DRDC!$A33,'[1]FIRST CUT-OFF'!U:U)+SUMIF('[1]SECOND CUT-OFF'!$A:$A,[1]DRDC!$A33,'[1]SECOND CUT-OFF'!U:U)</f>
        <v>#VALUE!</v>
      </c>
      <c r="V33" s="100" t="e">
        <f>SUMIF('[1]FIRST CUT-OFF'!$A:$A,[1]DRDC!$A33,'[1]FIRST CUT-OFF'!V:V)+SUMIF('[1]SECOND CUT-OFF'!$A:$A,[1]DRDC!$A33,'[1]SECOND CUT-OFF'!V:V)</f>
        <v>#VALUE!</v>
      </c>
      <c r="W33" s="119" t="s">
        <v>148</v>
      </c>
      <c r="X33" s="98" t="e">
        <f t="shared" si="5"/>
        <v>#VALUE!</v>
      </c>
      <c r="Y33" s="98" t="e">
        <f>SUMIF([1]TAX!I:I,[1]DRDC!W33,[1]TAX!J:J)</f>
        <v>#VALUE!</v>
      </c>
      <c r="Z33" s="98" t="e">
        <f>SUMIF([1]TAX!I:I,[1]DRDC!W33,[1]TAX!K:K)</f>
        <v>#VALUE!</v>
      </c>
      <c r="AA33" s="98" t="e">
        <f>SUMIF([1]TAX!I:I,[1]DRDC!W33,[1]TAX!L:L)</f>
        <v>#VALUE!</v>
      </c>
      <c r="AB33" s="98" t="e">
        <f t="shared" si="6"/>
        <v>#VALUE!</v>
      </c>
      <c r="AC33" s="100" t="e">
        <f>SUMIF('[1]FIRST CUT-OFF'!$A:$A,[1]DRDC!$A33,'[1]FIRST CUT-OFF'!AC:AC)+SUMIF('[1]SECOND CUT-OFF'!$A:$A,[1]DRDC!$A33,'[1]SECOND CUT-OFF'!AC:AC)</f>
        <v>#VALUE!</v>
      </c>
      <c r="AD33" s="94" t="e">
        <f>SUMIF('[1]FIRST CUT-OFF'!$A:$A,[1]DRDC!$A33,'[1]FIRST CUT-OFF'!AD:AD)+SUMIF('[1]SECOND CUT-OFF'!$A:$A,[1]DRDC!$A33,'[1]SECOND CUT-OFF'!AD:AD)</f>
        <v>#VALUE!</v>
      </c>
      <c r="AE33" s="105" t="e">
        <f>SUMIF('[1]FIRST CUT-OFF'!$A:$A,[1]DRDC!$A33,'[1]FIRST CUT-OFF'!AE:AE)+SUMIF('[1]SECOND CUT-OFF'!$A:$A,[1]DRDC!$A33,'[1]SECOND CUT-OFF'!AE:AE)</f>
        <v>#VALUE!</v>
      </c>
      <c r="AF33" s="106" t="e">
        <f>SUMIF('[1]FIRST CUT-OFF'!$A:$A,[1]DRDC!$A33,'[1]FIRST CUT-OFF'!AF:AF)+SUMIF('[1]SECOND CUT-OFF'!$A:$A,[1]DRDC!$A33,'[1]SECOND CUT-OFF'!AF:AF)</f>
        <v>#VALUE!</v>
      </c>
      <c r="AG33" s="106" t="e">
        <f>SUMIF('[1]FIRST CUT-OFF'!$A:$A,[1]DRDC!$A33,'[1]FIRST CUT-OFF'!AG:AG)+SUMIF('[1]SECOND CUT-OFF'!$A:$A,[1]DRDC!$A33,'[1]SECOND CUT-OFF'!AG:AG)</f>
        <v>#VALUE!</v>
      </c>
      <c r="AH33" s="106" t="e">
        <f>SUMIF('[1]FIRST CUT-OFF'!$A:$A,[1]DRDC!$A33,'[1]FIRST CUT-OFF'!AH:AH)+SUMIF('[1]SECOND CUT-OFF'!$A:$A,[1]DRDC!$A33,'[1]SECOND CUT-OFF'!AH:AH)</f>
        <v>#VALUE!</v>
      </c>
      <c r="AI33" s="106" t="e">
        <f>SUMIF('[1]FIRST CUT-OFF'!$A:$A,[1]DRDC!$A33,'[1]FIRST CUT-OFF'!AI:AI)+SUMIF('[1]SECOND CUT-OFF'!$A:$A,[1]DRDC!$A33,'[1]SECOND CUT-OFF'!AI:AI)</f>
        <v>#VALUE!</v>
      </c>
      <c r="AJ33" s="106" t="e">
        <f>SUMIF('[1]FIRST CUT-OFF'!$A:$A,[1]DRDC!$A33,'[1]FIRST CUT-OFF'!AJ:AJ)+SUMIF('[1]SECOND CUT-OFF'!$A:$A,[1]DRDC!$A33,'[1]SECOND CUT-OFF'!AJ:AJ)</f>
        <v>#VALUE!</v>
      </c>
      <c r="AK33" s="105" t="e">
        <f t="shared" si="7"/>
        <v>#VALUE!</v>
      </c>
      <c r="AL33" s="113" t="e">
        <f>SUMIF('[1]FIRST CUT-OFF'!$A:$A,[1]DRDC!$A33,'[1]FIRST CUT-OFF'!AL:AL)+SUMIF('[1]SECOND CUT-OFF'!$A:$A,[1]DRDC!$A33,'[1]SECOND CUT-OFF'!AL:AL)</f>
        <v>#VALUE!</v>
      </c>
      <c r="AM33" s="107" t="e">
        <f>SUMIF('[1]FIRST CUT-OFF'!$A:$A,[1]DRDC!$A33,'[1]FIRST CUT-OFF'!AM:AM)+SUMIF('[1]SECOND CUT-OFF'!$A:$A,[1]DRDC!$A33,'[1]SECOND CUT-OFF'!AM:AM)</f>
        <v>#VALUE!</v>
      </c>
      <c r="AN33" s="107" t="e">
        <f>SUMIF('[1]FIRST CUT-OFF'!$A:$A,[1]DRDC!$A33,'[1]FIRST CUT-OFF'!AN:AN)+SUMIF('[1]SECOND CUT-OFF'!$A:$A,[1]DRDC!$A33,'[1]SECOND CUT-OFF'!AN:AN)</f>
        <v>#VALUE!</v>
      </c>
      <c r="AO33" s="107" t="e">
        <f>SUMIF('[1]FIRST CUT-OFF'!$A:$A,[1]DRDC!$A33,'[1]FIRST CUT-OFF'!AO:AO)+SUMIF('[1]SECOND CUT-OFF'!$A:$A,[1]DRDC!$A33,'[1]SECOND CUT-OFF'!AO:AO)</f>
        <v>#VALUE!</v>
      </c>
      <c r="AP33" s="108" t="e">
        <f t="shared" si="8"/>
        <v>#VALUE!</v>
      </c>
      <c r="AR33" s="109"/>
      <c r="AS33" s="156" t="s">
        <v>37</v>
      </c>
      <c r="AT33" s="157">
        <v>32301.89</v>
      </c>
      <c r="AU33" s="79"/>
      <c r="AV33" s="79"/>
      <c r="AW33" s="79"/>
      <c r="AY33" s="121"/>
    </row>
    <row r="34" spans="1:143" ht="16.149999999999999" customHeight="1" x14ac:dyDescent="0.25">
      <c r="A34" s="115" t="s">
        <v>36</v>
      </c>
      <c r="B34" s="146">
        <f>10875+10875</f>
        <v>21750</v>
      </c>
      <c r="C34" s="94" t="e">
        <f>SUMIF('[1]FIRST CUT-OFF'!$A:$A,[1]DRDC!$A34,'[1]FIRST CUT-OFF'!C:C)+SUMIF('[1]SECOND CUT-OFF'!$A:$A,[1]DRDC!$A34,'[1]SECOND CUT-OFF'!C:C)</f>
        <v>#VALUE!</v>
      </c>
      <c r="D34" s="94" t="e">
        <f>SUMIF('[1]FIRST CUT-OFF'!$A:$A,[1]DRDC!$A34,'[1]FIRST CUT-OFF'!D:D)+SUMIF('[1]SECOND CUT-OFF'!$A:$A,[1]DRDC!$A34,'[1]SECOND CUT-OFF'!D:D)</f>
        <v>#VALUE!</v>
      </c>
      <c r="E34" s="94" t="e">
        <f>SUMIF('[1]FIRST CUT-OFF'!$A:$A,[1]DRDC!$A34,'[1]FIRST CUT-OFF'!E:E)+SUMIF('[1]SECOND CUT-OFF'!$A:$A,[1]DRDC!$A34,'[1]SECOND CUT-OFF'!E:E)</f>
        <v>#VALUE!</v>
      </c>
      <c r="F34" s="94" t="e">
        <f>SUMIF('[1]FIRST CUT-OFF'!$A:$A,[1]DRDC!$A34,'[1]FIRST CUT-OFF'!F:F)+SUMIF('[1]SECOND CUT-OFF'!$A:$A,[1]DRDC!$A34,'[1]SECOND CUT-OFF'!F:F)</f>
        <v>#VALUE!</v>
      </c>
      <c r="G34" s="95" t="e">
        <f t="shared" si="0"/>
        <v>#VALUE!</v>
      </c>
      <c r="H34" s="96" t="s">
        <v>163</v>
      </c>
      <c r="I34" s="116" t="e">
        <f>SUMIF('[1] NEW SSS'!$P:$P,[1]DRDC!H34,'[1] NEW SSS'!$G:$G)+SUMIF('[1] NEW SSS'!$P:$P,[1]DRDC!H34,'[1] NEW SSS'!$K:$K)</f>
        <v>#VALUE!</v>
      </c>
      <c r="J34" s="103" t="e">
        <f>SUMIF('[1] NEW SSS'!$P:$P,[1]DRDC!H34,'[1] NEW SSS'!$F:$F)+SUMIF('[1] NEW SSS'!$P:$P,[1]DRDC!H34,'[1] NEW SSS'!$J:$J)</f>
        <v>#VALUE!</v>
      </c>
      <c r="K34" s="98" t="e">
        <f t="shared" si="1"/>
        <v>#VALUE!</v>
      </c>
      <c r="L34" s="102" t="e">
        <f>SUMIF('[1] NEW SSS'!$P:$P,[1]DRDC!H34,'[1] NEW SSS'!$I:$I)</f>
        <v>#VALUE!</v>
      </c>
      <c r="M34" s="117" t="e">
        <f>SUMIF('[1]FIRST CUT-OFF'!$A:$A,[1]DRDC!$A34,'[1]FIRST CUT-OFF'!M:M)+SUMIF('[1]SECOND CUT-OFF'!$A:$A,[1]DRDC!$A34,'[1]SECOND CUT-OFF'!M:M)</f>
        <v>#VALUE!</v>
      </c>
      <c r="N34" s="118" t="e">
        <f>SUMIF('[1]FIRST CUT-OFF'!$A:$A,[1]DRDC!$A34,'[1]FIRST CUT-OFF'!N:N)+SUMIF('[1]SECOND CUT-OFF'!$A:$A,[1]DRDC!$A34,'[1]SECOND CUT-OFF'!N:N)</f>
        <v>#VALUE!</v>
      </c>
      <c r="O34" s="101">
        <f t="shared" si="2"/>
        <v>543.75</v>
      </c>
      <c r="P34" s="102">
        <f t="shared" si="3"/>
        <v>543.75</v>
      </c>
      <c r="Q34" s="103">
        <f t="shared" si="4"/>
        <v>1087.5</v>
      </c>
      <c r="R34" s="104">
        <v>200</v>
      </c>
      <c r="S34" s="104">
        <f t="shared" si="9"/>
        <v>200</v>
      </c>
      <c r="T34" s="118" t="e">
        <f>SUMIF('[1]FIRST CUT-OFF'!$A:$A,[1]DRDC!$A34,'[1]FIRST CUT-OFF'!T:T)+SUMIF('[1]SECOND CUT-OFF'!$A:$A,[1]DRDC!$A34,'[1]SECOND CUT-OFF'!T:T)</f>
        <v>#VALUE!</v>
      </c>
      <c r="U34" s="118" t="e">
        <f>SUMIF('[1]FIRST CUT-OFF'!$A:$A,[1]DRDC!$A34,'[1]FIRST CUT-OFF'!U:U)+SUMIF('[1]SECOND CUT-OFF'!$A:$A,[1]DRDC!$A34,'[1]SECOND CUT-OFF'!U:U)</f>
        <v>#VALUE!</v>
      </c>
      <c r="V34" s="118" t="e">
        <f>SUMIF('[1]FIRST CUT-OFF'!$A:$A,[1]DRDC!$A34,'[1]FIRST CUT-OFF'!V:V)+SUMIF('[1]SECOND CUT-OFF'!$A:$A,[1]DRDC!$A34,'[1]SECOND CUT-OFF'!V:V)</f>
        <v>#VALUE!</v>
      </c>
      <c r="W34" s="119" t="s">
        <v>150</v>
      </c>
      <c r="X34" s="98" t="e">
        <f t="shared" si="5"/>
        <v>#VALUE!</v>
      </c>
      <c r="Y34" s="98" t="e">
        <f>SUMIF([1]TAX!I:I,[1]DRDC!W34,[1]TAX!J:J)</f>
        <v>#VALUE!</v>
      </c>
      <c r="Z34" s="98" t="e">
        <f>SUMIF([1]TAX!I:I,[1]DRDC!W34,[1]TAX!K:K)</f>
        <v>#VALUE!</v>
      </c>
      <c r="AA34" s="98" t="e">
        <f>SUMIF([1]TAX!I:I,[1]DRDC!W34,[1]TAX!L:L)</f>
        <v>#VALUE!</v>
      </c>
      <c r="AB34" s="98" t="e">
        <f t="shared" si="6"/>
        <v>#VALUE!</v>
      </c>
      <c r="AC34" s="100" t="e">
        <f>SUMIF('[1]FIRST CUT-OFF'!$A:$A,[1]DRDC!$A34,'[1]FIRST CUT-OFF'!AC:AC)+SUMIF('[1]SECOND CUT-OFF'!$A:$A,[1]DRDC!$A34,'[1]SECOND CUT-OFF'!AC:AC)</f>
        <v>#VALUE!</v>
      </c>
      <c r="AD34" s="117" t="e">
        <f>SUMIF('[1]FIRST CUT-OFF'!$A:$A,[1]DRDC!$A34,'[1]FIRST CUT-OFF'!AD:AD)+SUMIF('[1]SECOND CUT-OFF'!$A:$A,[1]DRDC!$A34,'[1]SECOND CUT-OFF'!AD:AD)</f>
        <v>#VALUE!</v>
      </c>
      <c r="AE34" s="147" t="e">
        <f>SUMIF('[1]FIRST CUT-OFF'!$A:$A,[1]DRDC!$A34,'[1]FIRST CUT-OFF'!AE:AE)+SUMIF('[1]SECOND CUT-OFF'!$A:$A,[1]DRDC!$A34,'[1]SECOND CUT-OFF'!AE:AE)</f>
        <v>#VALUE!</v>
      </c>
      <c r="AF34" s="106" t="e">
        <f>SUMIF('[1]FIRST CUT-OFF'!$A:$A,[1]DRDC!$A34,'[1]FIRST CUT-OFF'!AF:AF)+SUMIF('[1]SECOND CUT-OFF'!$A:$A,[1]DRDC!$A34,'[1]SECOND CUT-OFF'!AF:AF)</f>
        <v>#VALUE!</v>
      </c>
      <c r="AG34" s="106" t="e">
        <f>SUMIF('[1]FIRST CUT-OFF'!$A:$A,[1]DRDC!$A34,'[1]FIRST CUT-OFF'!AG:AG)+SUMIF('[1]SECOND CUT-OFF'!$A:$A,[1]DRDC!$A34,'[1]SECOND CUT-OFF'!AG:AG)</f>
        <v>#VALUE!</v>
      </c>
      <c r="AH34" s="106" t="e">
        <f>SUMIF('[1]FIRST CUT-OFF'!$A:$A,[1]DRDC!$A34,'[1]FIRST CUT-OFF'!AH:AH)+SUMIF('[1]SECOND CUT-OFF'!$A:$A,[1]DRDC!$A34,'[1]SECOND CUT-OFF'!AH:AH)</f>
        <v>#VALUE!</v>
      </c>
      <c r="AI34" s="106" t="e">
        <f>SUMIF('[1]FIRST CUT-OFF'!$A:$A,[1]DRDC!$A34,'[1]FIRST CUT-OFF'!AI:AI)+SUMIF('[1]SECOND CUT-OFF'!$A:$A,[1]DRDC!$A34,'[1]SECOND CUT-OFF'!AI:AI)</f>
        <v>#VALUE!</v>
      </c>
      <c r="AJ34" s="106" t="e">
        <f>SUMIF('[1]FIRST CUT-OFF'!$A:$A,[1]DRDC!$A34,'[1]FIRST CUT-OFF'!AJ:AJ)+SUMIF('[1]SECOND CUT-OFF'!$A:$A,[1]DRDC!$A34,'[1]SECOND CUT-OFF'!AJ:AJ)</f>
        <v>#VALUE!</v>
      </c>
      <c r="AK34" s="105" t="e">
        <f t="shared" si="7"/>
        <v>#VALUE!</v>
      </c>
      <c r="AL34" s="113" t="e">
        <f>SUMIF('[1]FIRST CUT-OFF'!$A:$A,[1]DRDC!$A34,'[1]FIRST CUT-OFF'!AL:AL)+SUMIF('[1]SECOND CUT-OFF'!$A:$A,[1]DRDC!$A34,'[1]SECOND CUT-OFF'!AL:AL)</f>
        <v>#VALUE!</v>
      </c>
      <c r="AM34" s="113" t="e">
        <f>SUMIF('[1]FIRST CUT-OFF'!$A:$A,[1]DRDC!$A34,'[1]FIRST CUT-OFF'!AM:AM)+SUMIF('[1]SECOND CUT-OFF'!$A:$A,[1]DRDC!$A34,'[1]SECOND CUT-OFF'!AM:AM)</f>
        <v>#VALUE!</v>
      </c>
      <c r="AN34" s="113" t="e">
        <f>SUMIF('[1]FIRST CUT-OFF'!$A:$A,[1]DRDC!$A34,'[1]FIRST CUT-OFF'!AN:AN)+SUMIF('[1]SECOND CUT-OFF'!$A:$A,[1]DRDC!$A34,'[1]SECOND CUT-OFF'!AN:AN)</f>
        <v>#VALUE!</v>
      </c>
      <c r="AO34" s="113" t="e">
        <f>SUMIF('[1]FIRST CUT-OFF'!$A:$A,[1]DRDC!$A34,'[1]FIRST CUT-OFF'!AO:AO)+SUMIF('[1]SECOND CUT-OFF'!$A:$A,[1]DRDC!$A34,'[1]SECOND CUT-OFF'!AO:AO)</f>
        <v>#VALUE!</v>
      </c>
      <c r="AP34" s="108" t="e">
        <f t="shared" si="8"/>
        <v>#VALUE!</v>
      </c>
      <c r="AR34" s="109"/>
      <c r="AS34" s="156" t="s">
        <v>39</v>
      </c>
      <c r="AT34" s="158">
        <v>7500</v>
      </c>
      <c r="AU34" s="79"/>
      <c r="AV34" s="79"/>
      <c r="AW34" s="79"/>
      <c r="AY34" s="121"/>
    </row>
    <row r="35" spans="1:143" ht="16.149999999999999" customHeight="1" x14ac:dyDescent="0.25">
      <c r="A35" s="115" t="s">
        <v>38</v>
      </c>
      <c r="B35" s="146">
        <f>9566.5+9566.5</f>
        <v>19133</v>
      </c>
      <c r="C35" s="94" t="e">
        <f>SUMIF('[1]FIRST CUT-OFF'!$A:$A,[1]DRDC!$A35,'[1]FIRST CUT-OFF'!C:C)+SUMIF('[1]SECOND CUT-OFF'!$A:$A,[1]DRDC!$A35,'[1]SECOND CUT-OFF'!C:C)</f>
        <v>#VALUE!</v>
      </c>
      <c r="D35" s="94" t="e">
        <f>SUMIF('[1]FIRST CUT-OFF'!$A:$A,[1]DRDC!$A35,'[1]FIRST CUT-OFF'!D:D)+SUMIF('[1]SECOND CUT-OFF'!$A:$A,[1]DRDC!$A35,'[1]SECOND CUT-OFF'!D:D)</f>
        <v>#VALUE!</v>
      </c>
      <c r="E35" s="94" t="e">
        <f>SUMIF('[1]FIRST CUT-OFF'!$A:$A,[1]DRDC!$A35,'[1]FIRST CUT-OFF'!E:E)+SUMIF('[1]SECOND CUT-OFF'!$A:$A,[1]DRDC!$A35,'[1]SECOND CUT-OFF'!E:E)</f>
        <v>#VALUE!</v>
      </c>
      <c r="F35" s="94" t="e">
        <f>SUMIF('[1]FIRST CUT-OFF'!$A:$A,[1]DRDC!$A35,'[1]FIRST CUT-OFF'!F:F)+SUMIF('[1]SECOND CUT-OFF'!$A:$A,[1]DRDC!$A35,'[1]SECOND CUT-OFF'!F:F)</f>
        <v>#VALUE!</v>
      </c>
      <c r="G35" s="95" t="e">
        <f t="shared" si="0"/>
        <v>#VALUE!</v>
      </c>
      <c r="H35" s="96" t="s">
        <v>153</v>
      </c>
      <c r="I35" s="116" t="e">
        <f>SUMIF('[1] NEW SSS'!$P:$P,[1]DRDC!H35,'[1] NEW SSS'!$G:$G)+SUMIF('[1] NEW SSS'!$P:$P,[1]DRDC!H35,'[1] NEW SSS'!$K:$K)</f>
        <v>#VALUE!</v>
      </c>
      <c r="J35" s="103" t="e">
        <f>SUMIF('[1] NEW SSS'!$P:$P,[1]DRDC!H35,'[1] NEW SSS'!$F:$F)+SUMIF('[1] NEW SSS'!$P:$P,[1]DRDC!H35,'[1] NEW SSS'!$J:$J)</f>
        <v>#VALUE!</v>
      </c>
      <c r="K35" s="98" t="e">
        <f t="shared" si="1"/>
        <v>#VALUE!</v>
      </c>
      <c r="L35" s="93" t="e">
        <f>SUMIF('[1] NEW SSS'!$P:$P,[1]DRDC!H35,'[1] NEW SSS'!$I:$I)</f>
        <v>#VALUE!</v>
      </c>
      <c r="M35" s="120" t="e">
        <f>SUMIF('[1]FIRST CUT-OFF'!$A:$A,[1]DRDC!$A35,'[1]FIRST CUT-OFF'!M:M)+SUMIF('[1]SECOND CUT-OFF'!$A:$A,[1]DRDC!$A35,'[1]SECOND CUT-OFF'!M:M)</f>
        <v>#VALUE!</v>
      </c>
      <c r="N35" s="117" t="e">
        <f>SUMIF('[1]FIRST CUT-OFF'!$A:$A,[1]DRDC!$A35,'[1]FIRST CUT-OFF'!N:N)+SUMIF('[1]SECOND CUT-OFF'!$A:$A,[1]DRDC!$A35,'[1]SECOND CUT-OFF'!N:N)</f>
        <v>#VALUE!</v>
      </c>
      <c r="O35" s="101">
        <v>478.32</v>
      </c>
      <c r="P35" s="102">
        <f t="shared" si="3"/>
        <v>478.3300000000001</v>
      </c>
      <c r="Q35" s="103">
        <f t="shared" si="4"/>
        <v>956.65000000000009</v>
      </c>
      <c r="R35" s="104">
        <v>200</v>
      </c>
      <c r="S35" s="104">
        <f t="shared" si="9"/>
        <v>200</v>
      </c>
      <c r="T35" s="117" t="e">
        <f>SUMIF('[1]FIRST CUT-OFF'!$A:$A,[1]DRDC!$A35,'[1]FIRST CUT-OFF'!T:T)+SUMIF('[1]SECOND CUT-OFF'!$A:$A,[1]DRDC!$A35,'[1]SECOND CUT-OFF'!T:T)</f>
        <v>#VALUE!</v>
      </c>
      <c r="U35" s="117" t="e">
        <f>SUMIF('[1]FIRST CUT-OFF'!$A:$A,[1]DRDC!$A35,'[1]FIRST CUT-OFF'!U:U)+SUMIF('[1]SECOND CUT-OFF'!$A:$A,[1]DRDC!$A35,'[1]SECOND CUT-OFF'!U:U)</f>
        <v>#VALUE!</v>
      </c>
      <c r="V35" s="117" t="e">
        <f>SUMIF('[1]FIRST CUT-OFF'!$A:$A,[1]DRDC!$A35,'[1]FIRST CUT-OFF'!V:V)+SUMIF('[1]SECOND CUT-OFF'!$A:$A,[1]DRDC!$A35,'[1]SECOND CUT-OFF'!V:V)</f>
        <v>#VALUE!</v>
      </c>
      <c r="W35" s="119" t="s">
        <v>150</v>
      </c>
      <c r="X35" s="98" t="e">
        <f t="shared" si="5"/>
        <v>#VALUE!</v>
      </c>
      <c r="Y35" s="98" t="e">
        <f>SUMIF([1]TAX!I:I,[1]DRDC!W35,[1]TAX!J:J)</f>
        <v>#VALUE!</v>
      </c>
      <c r="Z35" s="98" t="e">
        <f>SUMIF([1]TAX!I:I,[1]DRDC!W35,[1]TAX!K:K)</f>
        <v>#VALUE!</v>
      </c>
      <c r="AA35" s="98" t="e">
        <f>SUMIF([1]TAX!I:I,[1]DRDC!W35,[1]TAX!L:L)</f>
        <v>#VALUE!</v>
      </c>
      <c r="AB35" s="98" t="e">
        <f t="shared" si="6"/>
        <v>#VALUE!</v>
      </c>
      <c r="AC35" s="100" t="e">
        <f>SUMIF('[1]FIRST CUT-OFF'!$A:$A,[1]DRDC!$A35,'[1]FIRST CUT-OFF'!AC:AC)+SUMIF('[1]SECOND CUT-OFF'!$A:$A,[1]DRDC!$A35,'[1]SECOND CUT-OFF'!AC:AC)</f>
        <v>#VALUE!</v>
      </c>
      <c r="AD35" s="117" t="e">
        <f>SUMIF('[1]FIRST CUT-OFF'!$A:$A,[1]DRDC!$A35,'[1]FIRST CUT-OFF'!AD:AD)+SUMIF('[1]SECOND CUT-OFF'!$A:$A,[1]DRDC!$A35,'[1]SECOND CUT-OFF'!AD:AD)</f>
        <v>#VALUE!</v>
      </c>
      <c r="AE35" s="105" t="e">
        <f>SUMIF('[1]FIRST CUT-OFF'!$A:$A,[1]DRDC!$A35,'[1]FIRST CUT-OFF'!AE:AE)+SUMIF('[1]SECOND CUT-OFF'!$A:$A,[1]DRDC!$A35,'[1]SECOND CUT-OFF'!AE:AE)</f>
        <v>#VALUE!</v>
      </c>
      <c r="AF35" s="106" t="e">
        <f>SUMIF('[1]FIRST CUT-OFF'!$A:$A,[1]DRDC!$A35,'[1]FIRST CUT-OFF'!AF:AF)+SUMIF('[1]SECOND CUT-OFF'!$A:$A,[1]DRDC!$A35,'[1]SECOND CUT-OFF'!AF:AF)</f>
        <v>#VALUE!</v>
      </c>
      <c r="AG35" s="106" t="e">
        <f>SUMIF('[1]FIRST CUT-OFF'!$A:$A,[1]DRDC!$A35,'[1]FIRST CUT-OFF'!AG:AG)+SUMIF('[1]SECOND CUT-OFF'!$A:$A,[1]DRDC!$A35,'[1]SECOND CUT-OFF'!AG:AG)</f>
        <v>#VALUE!</v>
      </c>
      <c r="AH35" s="106" t="e">
        <f>SUMIF('[1]FIRST CUT-OFF'!$A:$A,[1]DRDC!$A35,'[1]FIRST CUT-OFF'!AH:AH)+SUMIF('[1]SECOND CUT-OFF'!$A:$A,[1]DRDC!$A35,'[1]SECOND CUT-OFF'!AH:AH)</f>
        <v>#VALUE!</v>
      </c>
      <c r="AI35" s="106" t="e">
        <f>SUMIF('[1]FIRST CUT-OFF'!$A:$A,[1]DRDC!$A35,'[1]FIRST CUT-OFF'!AI:AI)+SUMIF('[1]SECOND CUT-OFF'!$A:$A,[1]DRDC!$A35,'[1]SECOND CUT-OFF'!AI:AI)</f>
        <v>#VALUE!</v>
      </c>
      <c r="AJ35" s="106" t="e">
        <f>SUMIF('[1]FIRST CUT-OFF'!$A:$A,[1]DRDC!$A35,'[1]FIRST CUT-OFF'!AJ:AJ)+SUMIF('[1]SECOND CUT-OFF'!$A:$A,[1]DRDC!$A35,'[1]SECOND CUT-OFF'!AJ:AJ)</f>
        <v>#VALUE!</v>
      </c>
      <c r="AK35" s="105" t="e">
        <f t="shared" si="7"/>
        <v>#VALUE!</v>
      </c>
      <c r="AL35" s="113" t="e">
        <f>SUMIF('[1]FIRST CUT-OFF'!$A:$A,[1]DRDC!$A35,'[1]FIRST CUT-OFF'!AL:AL)+SUMIF('[1]SECOND CUT-OFF'!$A:$A,[1]DRDC!$A35,'[1]SECOND CUT-OFF'!AL:AL)</f>
        <v>#VALUE!</v>
      </c>
      <c r="AM35" s="113" t="e">
        <f>SUMIF('[1]FIRST CUT-OFF'!$A:$A,[1]DRDC!$A35,'[1]FIRST CUT-OFF'!AM:AM)+SUMIF('[1]SECOND CUT-OFF'!$A:$A,[1]DRDC!$A35,'[1]SECOND CUT-OFF'!AM:AM)</f>
        <v>#VALUE!</v>
      </c>
      <c r="AN35" s="113" t="e">
        <f>SUMIF('[1]FIRST CUT-OFF'!$A:$A,[1]DRDC!$A35,'[1]FIRST CUT-OFF'!AN:AN)+SUMIF('[1]SECOND CUT-OFF'!$A:$A,[1]DRDC!$A35,'[1]SECOND CUT-OFF'!AN:AN)</f>
        <v>#VALUE!</v>
      </c>
      <c r="AO35" s="113" t="e">
        <f>SUMIF('[1]FIRST CUT-OFF'!$A:$A,[1]DRDC!$A35,'[1]FIRST CUT-OFF'!AO:AO)+SUMIF('[1]SECOND CUT-OFF'!$A:$A,[1]DRDC!$A35,'[1]SECOND CUT-OFF'!AO:AO)</f>
        <v>#VALUE!</v>
      </c>
      <c r="AP35" s="108" t="e">
        <f t="shared" si="8"/>
        <v>#VALUE!</v>
      </c>
      <c r="AR35" s="109"/>
      <c r="AS35" s="159" t="s">
        <v>41</v>
      </c>
      <c r="AT35" s="160">
        <f>AT32+AT33+AT34</f>
        <v>302422.96000000002</v>
      </c>
      <c r="AU35" s="79"/>
      <c r="AV35" s="79"/>
      <c r="AW35" s="79"/>
      <c r="AY35" s="109"/>
    </row>
    <row r="36" spans="1:143" s="139" customFormat="1" ht="16.149999999999999" customHeight="1" x14ac:dyDescent="0.25">
      <c r="A36" s="161" t="s">
        <v>40</v>
      </c>
      <c r="B36" s="123">
        <f>16000*0</f>
        <v>0</v>
      </c>
      <c r="C36" s="124" t="e">
        <f>SUMIF('[1]FIRST CUT-OFF'!$A:$A,[1]DRDC!$A36,'[1]FIRST CUT-OFF'!C:C)+SUMIF('[1]SECOND CUT-OFF'!$A:$A,[1]DRDC!$A36,'[1]SECOND CUT-OFF'!C:C)</f>
        <v>#VALUE!</v>
      </c>
      <c r="D36" s="124" t="e">
        <f>SUMIF('[1]FIRST CUT-OFF'!$A:$A,[1]DRDC!$A36,'[1]FIRST CUT-OFF'!D:D)+SUMIF('[1]SECOND CUT-OFF'!$A:$A,[1]DRDC!$A36,'[1]SECOND CUT-OFF'!D:D)</f>
        <v>#VALUE!</v>
      </c>
      <c r="E36" s="124" t="e">
        <f>SUMIF('[1]FIRST CUT-OFF'!$A:$A,[1]DRDC!$A36,'[1]FIRST CUT-OFF'!E:E)+SUMIF('[1]SECOND CUT-OFF'!$A:$A,[1]DRDC!$A36,'[1]SECOND CUT-OFF'!E:E)</f>
        <v>#VALUE!</v>
      </c>
      <c r="F36" s="124" t="e">
        <f>SUMIF('[1]FIRST CUT-OFF'!$A:$A,[1]DRDC!$A36,'[1]FIRST CUT-OFF'!F:F)+SUMIF('[1]SECOND CUT-OFF'!$A:$A,[1]DRDC!$A36,'[1]SECOND CUT-OFF'!F:F)</f>
        <v>#VALUE!</v>
      </c>
      <c r="G36" s="125" t="e">
        <f t="shared" si="0"/>
        <v>#VALUE!</v>
      </c>
      <c r="H36" s="126"/>
      <c r="I36" s="127" t="e">
        <f>SUMIF('[1] NEW SSS'!$P:$P,[1]DRDC!H36,'[1] NEW SSS'!$G:$G)+SUMIF('[1] NEW SSS'!$P:$P,[1]DRDC!H36,'[1] NEW SSS'!$K:$K)</f>
        <v>#VALUE!</v>
      </c>
      <c r="J36" s="128" t="e">
        <f>SUMIF('[1] NEW SSS'!$P:$P,[1]DRDC!H36,'[1] NEW SSS'!$F:$F)+SUMIF('[1] NEW SSS'!$P:$P,[1]DRDC!H36,'[1] NEW SSS'!$J:$J)</f>
        <v>#VALUE!</v>
      </c>
      <c r="K36" s="129" t="e">
        <f t="shared" si="1"/>
        <v>#VALUE!</v>
      </c>
      <c r="L36" s="130" t="e">
        <f>SUMIF('[1] NEW SSS'!$P:$P,[1]DRDC!H36,'[1] NEW SSS'!$I:$I)</f>
        <v>#VALUE!</v>
      </c>
      <c r="M36" s="131" t="e">
        <f>SUMIF('[1]FIRST CUT-OFF'!$A:$A,[1]DRDC!$A36,'[1]FIRST CUT-OFF'!M:M)+SUMIF('[1]SECOND CUT-OFF'!$A:$A,[1]DRDC!$A36,'[1]SECOND CUT-OFF'!M:M)</f>
        <v>#VALUE!</v>
      </c>
      <c r="N36" s="131" t="e">
        <f>SUMIF('[1]FIRST CUT-OFF'!$A:$A,[1]DRDC!$A36,'[1]FIRST CUT-OFF'!N:N)+SUMIF('[1]SECOND CUT-OFF'!$A:$A,[1]DRDC!$A36,'[1]SECOND CUT-OFF'!N:N)</f>
        <v>#VALUE!</v>
      </c>
      <c r="O36" s="133">
        <f t="shared" si="2"/>
        <v>0</v>
      </c>
      <c r="P36" s="130">
        <f t="shared" si="3"/>
        <v>0</v>
      </c>
      <c r="Q36" s="128">
        <f t="shared" si="4"/>
        <v>0</v>
      </c>
      <c r="R36" s="133"/>
      <c r="S36" s="133"/>
      <c r="T36" s="131" t="e">
        <f>SUMIF('[1]FIRST CUT-OFF'!$A:$A,[1]DRDC!$A36,'[1]FIRST CUT-OFF'!T:T)+SUMIF('[1]SECOND CUT-OFF'!$A:$A,[1]DRDC!$A36,'[1]SECOND CUT-OFF'!T:T)</f>
        <v>#VALUE!</v>
      </c>
      <c r="U36" s="131" t="e">
        <f>SUMIF('[1]FIRST CUT-OFF'!$A:$A,[1]DRDC!$A36,'[1]FIRST CUT-OFF'!U:U)+SUMIF('[1]SECOND CUT-OFF'!$A:$A,[1]DRDC!$A36,'[1]SECOND CUT-OFF'!U:U)</f>
        <v>#VALUE!</v>
      </c>
      <c r="V36" s="131" t="e">
        <f>SUMIF('[1]FIRST CUT-OFF'!$A:$A,[1]DRDC!$A36,'[1]FIRST CUT-OFF'!V:V)+SUMIF('[1]SECOND CUT-OFF'!$A:$A,[1]DRDC!$A36,'[1]SECOND CUT-OFF'!V:V)</f>
        <v>#VALUE!</v>
      </c>
      <c r="W36" s="134"/>
      <c r="X36" s="98" t="e">
        <f t="shared" si="5"/>
        <v>#VALUE!</v>
      </c>
      <c r="Y36" s="98" t="e">
        <f>SUMIF([1]TAX!I:I,[1]DRDC!W36,[1]TAX!J:J)</f>
        <v>#VALUE!</v>
      </c>
      <c r="Z36" s="98" t="e">
        <f>SUMIF([1]TAX!I:I,[1]DRDC!W36,[1]TAX!K:K)</f>
        <v>#VALUE!</v>
      </c>
      <c r="AA36" s="98" t="e">
        <f>SUMIF([1]TAX!I:I,[1]DRDC!W36,[1]TAX!L:L)</f>
        <v>#VALUE!</v>
      </c>
      <c r="AB36" s="98" t="e">
        <f t="shared" si="6"/>
        <v>#VALUE!</v>
      </c>
      <c r="AC36" s="135" t="e">
        <f>SUMIF('[1]FIRST CUT-OFF'!$A:$A,[1]DRDC!$A36,'[1]FIRST CUT-OFF'!AC:AC)+SUMIF('[1]SECOND CUT-OFF'!$A:$A,[1]DRDC!$A36,'[1]SECOND CUT-OFF'!AC:AC)</f>
        <v>#VALUE!</v>
      </c>
      <c r="AD36" s="131" t="e">
        <f>SUMIF('[1]FIRST CUT-OFF'!$A:$A,[1]DRDC!$A36,'[1]FIRST CUT-OFF'!AD:AD)+SUMIF('[1]SECOND CUT-OFF'!$A:$A,[1]DRDC!$A36,'[1]SECOND CUT-OFF'!AD:AD)</f>
        <v>#VALUE!</v>
      </c>
      <c r="AE36" s="136" t="e">
        <f>SUMIF('[1]FIRST CUT-OFF'!$A:$A,[1]DRDC!$A36,'[1]FIRST CUT-OFF'!AE:AE)+SUMIF('[1]SECOND CUT-OFF'!$A:$A,[1]DRDC!$A36,'[1]SECOND CUT-OFF'!AE:AE)</f>
        <v>#VALUE!</v>
      </c>
      <c r="AF36" s="137" t="e">
        <f>SUMIF('[1]FIRST CUT-OFF'!$A:$A,[1]DRDC!$A36,'[1]FIRST CUT-OFF'!AF:AF)+SUMIF('[1]SECOND CUT-OFF'!$A:$A,[1]DRDC!$A36,'[1]SECOND CUT-OFF'!AF:AF)</f>
        <v>#VALUE!</v>
      </c>
      <c r="AG36" s="137" t="e">
        <f>SUMIF('[1]FIRST CUT-OFF'!$A:$A,[1]DRDC!$A36,'[1]FIRST CUT-OFF'!AG:AG)+SUMIF('[1]SECOND CUT-OFF'!$A:$A,[1]DRDC!$A36,'[1]SECOND CUT-OFF'!AG:AG)</f>
        <v>#VALUE!</v>
      </c>
      <c r="AH36" s="137" t="e">
        <f>SUMIF('[1]FIRST CUT-OFF'!$A:$A,[1]DRDC!$A36,'[1]FIRST CUT-OFF'!AH:AH)+SUMIF('[1]SECOND CUT-OFF'!$A:$A,[1]DRDC!$A36,'[1]SECOND CUT-OFF'!AH:AH)</f>
        <v>#VALUE!</v>
      </c>
      <c r="AI36" s="137" t="e">
        <f>SUMIF('[1]FIRST CUT-OFF'!$A:$A,[1]DRDC!$A36,'[1]FIRST CUT-OFF'!AI:AI)+SUMIF('[1]SECOND CUT-OFF'!$A:$A,[1]DRDC!$A36,'[1]SECOND CUT-OFF'!AI:AI)</f>
        <v>#VALUE!</v>
      </c>
      <c r="AJ36" s="137" t="e">
        <f>SUMIF('[1]FIRST CUT-OFF'!$A:$A,[1]DRDC!$A36,'[1]FIRST CUT-OFF'!AJ:AJ)+SUMIF('[1]SECOND CUT-OFF'!$A:$A,[1]DRDC!$A36,'[1]SECOND CUT-OFF'!AJ:AJ)</f>
        <v>#VALUE!</v>
      </c>
      <c r="AK36" s="105" t="e">
        <f t="shared" si="7"/>
        <v>#VALUE!</v>
      </c>
      <c r="AL36" s="138" t="e">
        <f>SUMIF('[1]FIRST CUT-OFF'!$A:$A,[1]DRDC!$A36,'[1]FIRST CUT-OFF'!AL:AL)+SUMIF('[1]SECOND CUT-OFF'!$A:$A,[1]DRDC!$A36,'[1]SECOND CUT-OFF'!AL:AL)</f>
        <v>#VALUE!</v>
      </c>
      <c r="AM36" s="138" t="e">
        <f>SUMIF('[1]FIRST CUT-OFF'!$A:$A,[1]DRDC!$A36,'[1]FIRST CUT-OFF'!AM:AM)+SUMIF('[1]SECOND CUT-OFF'!$A:$A,[1]DRDC!$A36,'[1]SECOND CUT-OFF'!AM:AM)</f>
        <v>#VALUE!</v>
      </c>
      <c r="AN36" s="138" t="e">
        <f>SUMIF('[1]FIRST CUT-OFF'!$A:$A,[1]DRDC!$A36,'[1]FIRST CUT-OFF'!AN:AN)+SUMIF('[1]SECOND CUT-OFF'!$A:$A,[1]DRDC!$A36,'[1]SECOND CUT-OFF'!AN:AN)</f>
        <v>#VALUE!</v>
      </c>
      <c r="AO36" s="138" t="e">
        <f>SUMIF('[1]FIRST CUT-OFF'!$A:$A,[1]DRDC!$A36,'[1]FIRST CUT-OFF'!AO:AO)+SUMIF('[1]SECOND CUT-OFF'!$A:$A,[1]DRDC!$A36,'[1]SECOND CUT-OFF'!AO:AO)</f>
        <v>#VALUE!</v>
      </c>
      <c r="AP36" s="108" t="e">
        <f t="shared" si="8"/>
        <v>#VALUE!</v>
      </c>
      <c r="AR36" s="121"/>
      <c r="AS36" s="37"/>
      <c r="AT36" s="37"/>
      <c r="AU36" s="140"/>
      <c r="AV36" s="140"/>
      <c r="AW36" s="140"/>
      <c r="AY36" s="121"/>
    </row>
    <row r="37" spans="1:143" ht="16.149999999999999" customHeight="1" x14ac:dyDescent="0.25">
      <c r="A37" s="115" t="s">
        <v>42</v>
      </c>
      <c r="B37" s="146">
        <v>30000</v>
      </c>
      <c r="C37" s="94" t="e">
        <f>SUMIF('[1]FIRST CUT-OFF'!$A:$A,[1]DRDC!$A37,'[1]FIRST CUT-OFF'!C:C)+SUMIF('[1]SECOND CUT-OFF'!$A:$A,[1]DRDC!$A37,'[1]SECOND CUT-OFF'!C:C)</f>
        <v>#VALUE!</v>
      </c>
      <c r="D37" s="94" t="e">
        <f>SUMIF('[1]FIRST CUT-OFF'!$A:$A,[1]DRDC!$A37,'[1]FIRST CUT-OFF'!D:D)+SUMIF('[1]SECOND CUT-OFF'!$A:$A,[1]DRDC!$A37,'[1]SECOND CUT-OFF'!D:D)</f>
        <v>#VALUE!</v>
      </c>
      <c r="E37" s="94" t="e">
        <f>SUMIF('[1]FIRST CUT-OFF'!$A:$A,[1]DRDC!$A37,'[1]FIRST CUT-OFF'!E:E)+SUMIF('[1]SECOND CUT-OFF'!$A:$A,[1]DRDC!$A37,'[1]SECOND CUT-OFF'!E:E)</f>
        <v>#VALUE!</v>
      </c>
      <c r="F37" s="94" t="e">
        <f>SUMIF('[1]FIRST CUT-OFF'!$A:$A,[1]DRDC!$A37,'[1]FIRST CUT-OFF'!F:F)+SUMIF('[1]SECOND CUT-OFF'!$A:$A,[1]DRDC!$A37,'[1]SECOND CUT-OFF'!F:F)</f>
        <v>#VALUE!</v>
      </c>
      <c r="G37" s="95" t="e">
        <f t="shared" si="0"/>
        <v>#VALUE!</v>
      </c>
      <c r="H37" s="96" t="s">
        <v>147</v>
      </c>
      <c r="I37" s="116" t="e">
        <f>SUMIF('[1] NEW SSS'!$P:$P,[1]DRDC!H37,'[1] NEW SSS'!$G:$G)+SUMIF('[1] NEW SSS'!$P:$P,[1]DRDC!H37,'[1] NEW SSS'!$K:$K)</f>
        <v>#VALUE!</v>
      </c>
      <c r="J37" s="103" t="e">
        <f>SUMIF('[1] NEW SSS'!$P:$P,[1]DRDC!H37,'[1] NEW SSS'!$F:$F)+SUMIF('[1] NEW SSS'!$P:$P,[1]DRDC!H37,'[1] NEW SSS'!$J:$J)</f>
        <v>#VALUE!</v>
      </c>
      <c r="K37" s="98" t="e">
        <f t="shared" si="1"/>
        <v>#VALUE!</v>
      </c>
      <c r="L37" s="102" t="e">
        <f>SUMIF('[1] NEW SSS'!$P:$P,[1]DRDC!H37,'[1] NEW SSS'!$I:$I)</f>
        <v>#VALUE!</v>
      </c>
      <c r="M37" s="120" t="e">
        <f>SUMIF('[1]FIRST CUT-OFF'!$A:$A,[1]DRDC!$A37,'[1]FIRST CUT-OFF'!M:M)+SUMIF('[1]SECOND CUT-OFF'!$A:$A,[1]DRDC!$A37,'[1]SECOND CUT-OFF'!M:M)</f>
        <v>#VALUE!</v>
      </c>
      <c r="N37" s="117" t="e">
        <f>SUMIF('[1]FIRST CUT-OFF'!$A:$A,[1]DRDC!$A37,'[1]FIRST CUT-OFF'!N:N)+SUMIF('[1]SECOND CUT-OFF'!$A:$A,[1]DRDC!$A37,'[1]SECOND CUT-OFF'!N:N)</f>
        <v>#VALUE!</v>
      </c>
      <c r="O37" s="101">
        <f t="shared" si="2"/>
        <v>750</v>
      </c>
      <c r="P37" s="102">
        <f t="shared" si="3"/>
        <v>750</v>
      </c>
      <c r="Q37" s="103">
        <f t="shared" si="4"/>
        <v>1500</v>
      </c>
      <c r="R37" s="104">
        <v>200</v>
      </c>
      <c r="S37" s="104">
        <f t="shared" si="9"/>
        <v>200</v>
      </c>
      <c r="T37" s="117" t="e">
        <f>SUMIF('[1]FIRST CUT-OFF'!$A:$A,[1]DRDC!$A37,'[1]FIRST CUT-OFF'!T:T)+SUMIF('[1]SECOND CUT-OFF'!$A:$A,[1]DRDC!$A37,'[1]SECOND CUT-OFF'!T:T)</f>
        <v>#VALUE!</v>
      </c>
      <c r="U37" s="117" t="e">
        <f>SUMIF('[1]FIRST CUT-OFF'!$A:$A,[1]DRDC!$A37,'[1]FIRST CUT-OFF'!U:U)+SUMIF('[1]SECOND CUT-OFF'!$A:$A,[1]DRDC!$A37,'[1]SECOND CUT-OFF'!U:U)</f>
        <v>#VALUE!</v>
      </c>
      <c r="V37" s="117" t="e">
        <f>SUMIF('[1]FIRST CUT-OFF'!$A:$A,[1]DRDC!$A37,'[1]FIRST CUT-OFF'!V:V)+SUMIF('[1]SECOND CUT-OFF'!$A:$A,[1]DRDC!$A37,'[1]SECOND CUT-OFF'!V:V)</f>
        <v>#VALUE!</v>
      </c>
      <c r="W37" s="119" t="s">
        <v>160</v>
      </c>
      <c r="X37" s="98" t="e">
        <f t="shared" si="5"/>
        <v>#VALUE!</v>
      </c>
      <c r="Y37" s="98" t="e">
        <f>SUMIF([1]TAX!I:I,[1]DRDC!W37,[1]TAX!J:J)</f>
        <v>#VALUE!</v>
      </c>
      <c r="Z37" s="98" t="e">
        <f>SUMIF([1]TAX!I:I,[1]DRDC!W37,[1]TAX!K:K)</f>
        <v>#VALUE!</v>
      </c>
      <c r="AA37" s="98" t="e">
        <f>SUMIF([1]TAX!I:I,[1]DRDC!W37,[1]TAX!L:L)</f>
        <v>#VALUE!</v>
      </c>
      <c r="AB37" s="98" t="e">
        <f t="shared" si="6"/>
        <v>#VALUE!</v>
      </c>
      <c r="AC37" s="100" t="e">
        <f>SUMIF('[1]FIRST CUT-OFF'!$A:$A,[1]DRDC!$A37,'[1]FIRST CUT-OFF'!AC:AC)+SUMIF('[1]SECOND CUT-OFF'!$A:$A,[1]DRDC!$A37,'[1]SECOND CUT-OFF'!AC:AC)</f>
        <v>#VALUE!</v>
      </c>
      <c r="AD37" s="117" t="e">
        <f>SUMIF('[1]FIRST CUT-OFF'!$A:$A,[1]DRDC!$A37,'[1]FIRST CUT-OFF'!AD:AD)+SUMIF('[1]SECOND CUT-OFF'!$A:$A,[1]DRDC!$A37,'[1]SECOND CUT-OFF'!AD:AD)</f>
        <v>#VALUE!</v>
      </c>
      <c r="AE37" s="105" t="e">
        <f>SUMIF('[1]FIRST CUT-OFF'!$A:$A,[1]DRDC!$A37,'[1]FIRST CUT-OFF'!AE:AE)+SUMIF('[1]SECOND CUT-OFF'!$A:$A,[1]DRDC!$A37,'[1]SECOND CUT-OFF'!AE:AE)</f>
        <v>#VALUE!</v>
      </c>
      <c r="AF37" s="106" t="e">
        <f>SUMIF('[1]FIRST CUT-OFF'!$A:$A,[1]DRDC!$A37,'[1]FIRST CUT-OFF'!AF:AF)+SUMIF('[1]SECOND CUT-OFF'!$A:$A,[1]DRDC!$A37,'[1]SECOND CUT-OFF'!AF:AF)</f>
        <v>#VALUE!</v>
      </c>
      <c r="AG37" s="106" t="e">
        <f>SUMIF('[1]FIRST CUT-OFF'!$A:$A,[1]DRDC!$A37,'[1]FIRST CUT-OFF'!AG:AG)+SUMIF('[1]SECOND CUT-OFF'!$A:$A,[1]DRDC!$A37,'[1]SECOND CUT-OFF'!AG:AG)</f>
        <v>#VALUE!</v>
      </c>
      <c r="AH37" s="106" t="e">
        <f>SUMIF('[1]FIRST CUT-OFF'!$A:$A,[1]DRDC!$A37,'[1]FIRST CUT-OFF'!AH:AH)+SUMIF('[1]SECOND CUT-OFF'!$A:$A,[1]DRDC!$A37,'[1]SECOND CUT-OFF'!AH:AH)</f>
        <v>#VALUE!</v>
      </c>
      <c r="AI37" s="106" t="e">
        <f>SUMIF('[1]FIRST CUT-OFF'!$A:$A,[1]DRDC!$A37,'[1]FIRST CUT-OFF'!AI:AI)+SUMIF('[1]SECOND CUT-OFF'!$A:$A,[1]DRDC!$A37,'[1]SECOND CUT-OFF'!AI:AI)</f>
        <v>#VALUE!</v>
      </c>
      <c r="AJ37" s="106" t="e">
        <f>SUMIF('[1]FIRST CUT-OFF'!$A:$A,[1]DRDC!$A37,'[1]FIRST CUT-OFF'!AJ:AJ)+SUMIF('[1]SECOND CUT-OFF'!$A:$A,[1]DRDC!$A37,'[1]SECOND CUT-OFF'!AJ:AJ)</f>
        <v>#VALUE!</v>
      </c>
      <c r="AK37" s="105" t="e">
        <f t="shared" si="7"/>
        <v>#VALUE!</v>
      </c>
      <c r="AL37" s="113" t="e">
        <f>SUMIF('[1]FIRST CUT-OFF'!$A:$A,[1]DRDC!$A37,'[1]FIRST CUT-OFF'!AL:AL)+SUMIF('[1]SECOND CUT-OFF'!$A:$A,[1]DRDC!$A37,'[1]SECOND CUT-OFF'!AL:AL)</f>
        <v>#VALUE!</v>
      </c>
      <c r="AM37" s="113" t="e">
        <f>SUMIF('[1]FIRST CUT-OFF'!$A:$A,[1]DRDC!$A37,'[1]FIRST CUT-OFF'!AM:AM)+SUMIF('[1]SECOND CUT-OFF'!$A:$A,[1]DRDC!$A37,'[1]SECOND CUT-OFF'!AM:AM)</f>
        <v>#VALUE!</v>
      </c>
      <c r="AN37" s="113" t="e">
        <f>SUMIF('[1]FIRST CUT-OFF'!$A:$A,[1]DRDC!$A37,'[1]FIRST CUT-OFF'!AN:AN)+SUMIF('[1]SECOND CUT-OFF'!$A:$A,[1]DRDC!$A37,'[1]SECOND CUT-OFF'!AN:AN)</f>
        <v>#VALUE!</v>
      </c>
      <c r="AO37" s="113" t="e">
        <f>SUMIF('[1]FIRST CUT-OFF'!$A:$A,[1]DRDC!$A37,'[1]FIRST CUT-OFF'!AO:AO)+SUMIF('[1]SECOND CUT-OFF'!$A:$A,[1]DRDC!$A37,'[1]SECOND CUT-OFF'!AO:AO)</f>
        <v>#VALUE!</v>
      </c>
      <c r="AP37" s="108" t="e">
        <f t="shared" si="8"/>
        <v>#VALUE!</v>
      </c>
      <c r="AR37" s="109"/>
      <c r="AS37" s="162" t="s">
        <v>44</v>
      </c>
      <c r="AU37" s="79"/>
      <c r="AV37" s="79"/>
      <c r="AW37" s="79"/>
      <c r="AY37" s="109"/>
    </row>
    <row r="38" spans="1:143" ht="16.149999999999999" customHeight="1" x14ac:dyDescent="0.25">
      <c r="A38" s="92" t="s">
        <v>43</v>
      </c>
      <c r="B38" s="144">
        <f>7696+7696</f>
        <v>15392</v>
      </c>
      <c r="C38" s="94" t="e">
        <f>SUMIF('[1]FIRST CUT-OFF'!$A:$A,[1]DRDC!$A38,'[1]FIRST CUT-OFF'!C:C)+SUMIF('[1]SECOND CUT-OFF'!$A:$A,[1]DRDC!$A38,'[1]SECOND CUT-OFF'!C:C)</f>
        <v>#VALUE!</v>
      </c>
      <c r="D38" s="94" t="e">
        <f>SUMIF('[1]FIRST CUT-OFF'!$A:$A,[1]DRDC!$A38,'[1]FIRST CUT-OFF'!D:D)+SUMIF('[1]SECOND CUT-OFF'!$A:$A,[1]DRDC!$A38,'[1]SECOND CUT-OFF'!D:D)</f>
        <v>#VALUE!</v>
      </c>
      <c r="E38" s="94" t="e">
        <f>SUMIF('[1]FIRST CUT-OFF'!$A:$A,[1]DRDC!$A38,'[1]FIRST CUT-OFF'!E:E)+SUMIF('[1]SECOND CUT-OFF'!$A:$A,[1]DRDC!$A38,'[1]SECOND CUT-OFF'!E:E)</f>
        <v>#VALUE!</v>
      </c>
      <c r="F38" s="94" t="e">
        <f>SUMIF('[1]FIRST CUT-OFF'!$A:$A,[1]DRDC!$A38,'[1]FIRST CUT-OFF'!F:F)+SUMIF('[1]SECOND CUT-OFF'!$A:$A,[1]DRDC!$A38,'[1]SECOND CUT-OFF'!F:F)</f>
        <v>#VALUE!</v>
      </c>
      <c r="G38" s="95" t="e">
        <f t="shared" si="0"/>
        <v>#VALUE!</v>
      </c>
      <c r="H38" s="96" t="s">
        <v>170</v>
      </c>
      <c r="I38" s="97" t="e">
        <f>SUMIF('[1] NEW SSS'!$P:$P,[1]DRDC!H38,'[1] NEW SSS'!$G:$G)+SUMIF('[1] NEW SSS'!$P:$P,[1]DRDC!H38,'[1] NEW SSS'!$K:$K)</f>
        <v>#VALUE!</v>
      </c>
      <c r="J38" s="93" t="e">
        <f>SUMIF('[1] NEW SSS'!$P:$P,[1]DRDC!H38,'[1] NEW SSS'!$F:$F)+SUMIF('[1] NEW SSS'!$P:$P,[1]DRDC!H38,'[1] NEW SSS'!$J:$J)</f>
        <v>#VALUE!</v>
      </c>
      <c r="K38" s="98" t="e">
        <f t="shared" si="1"/>
        <v>#VALUE!</v>
      </c>
      <c r="L38" s="98" t="e">
        <f>SUMIF('[1] NEW SSS'!$P:$P,[1]DRDC!H38,'[1] NEW SSS'!$I:$I)</f>
        <v>#VALUE!</v>
      </c>
      <c r="M38" s="99" t="e">
        <f>SUMIF('[1]FIRST CUT-OFF'!$A:$A,[1]DRDC!$A38,'[1]FIRST CUT-OFF'!M:M)+SUMIF('[1]SECOND CUT-OFF'!$A:$A,[1]DRDC!$A38,'[1]SECOND CUT-OFF'!M:M)</f>
        <v>#VALUE!</v>
      </c>
      <c r="N38" s="99" t="e">
        <f>SUMIF('[1]FIRST CUT-OFF'!$A:$A,[1]DRDC!$A38,'[1]FIRST CUT-OFF'!N:N)+SUMIF('[1]SECOND CUT-OFF'!$A:$A,[1]DRDC!$A38,'[1]SECOND CUT-OFF'!N:N)</f>
        <v>#VALUE!</v>
      </c>
      <c r="O38" s="101">
        <f t="shared" si="2"/>
        <v>384.8</v>
      </c>
      <c r="P38" s="98">
        <f t="shared" si="3"/>
        <v>384.8</v>
      </c>
      <c r="Q38" s="103">
        <f t="shared" si="4"/>
        <v>769.6</v>
      </c>
      <c r="R38" s="104">
        <v>200</v>
      </c>
      <c r="S38" s="104">
        <f t="shared" si="9"/>
        <v>200</v>
      </c>
      <c r="T38" s="99" t="e">
        <f>SUMIF('[1]FIRST CUT-OFF'!$A:$A,[1]DRDC!$A38,'[1]FIRST CUT-OFF'!T:T)+SUMIF('[1]SECOND CUT-OFF'!$A:$A,[1]DRDC!$A38,'[1]SECOND CUT-OFF'!T:T)</f>
        <v>#VALUE!</v>
      </c>
      <c r="U38" s="99" t="e">
        <f>SUMIF('[1]FIRST CUT-OFF'!$A:$A,[1]DRDC!$A38,'[1]FIRST CUT-OFF'!U:U)+SUMIF('[1]SECOND CUT-OFF'!$A:$A,[1]DRDC!$A38,'[1]SECOND CUT-OFF'!U:U)</f>
        <v>#VALUE!</v>
      </c>
      <c r="V38" s="99" t="e">
        <f>SUMIF('[1]FIRST CUT-OFF'!$A:$A,[1]DRDC!$A38,'[1]FIRST CUT-OFF'!V:V)+SUMIF('[1]SECOND CUT-OFF'!$A:$A,[1]DRDC!$A38,'[1]SECOND CUT-OFF'!V:V)</f>
        <v>#VALUE!</v>
      </c>
      <c r="W38" s="119" t="s">
        <v>150</v>
      </c>
      <c r="X38" s="98" t="e">
        <f t="shared" si="5"/>
        <v>#VALUE!</v>
      </c>
      <c r="Y38" s="98" t="e">
        <f>SUMIF([1]TAX!I:I,[1]DRDC!W38,[1]TAX!J:J)</f>
        <v>#VALUE!</v>
      </c>
      <c r="Z38" s="98" t="e">
        <f>SUMIF([1]TAX!I:I,[1]DRDC!W38,[1]TAX!K:K)</f>
        <v>#VALUE!</v>
      </c>
      <c r="AA38" s="98" t="e">
        <f>SUMIF([1]TAX!I:I,[1]DRDC!W38,[1]TAX!L:L)</f>
        <v>#VALUE!</v>
      </c>
      <c r="AB38" s="98" t="e">
        <f t="shared" si="6"/>
        <v>#VALUE!</v>
      </c>
      <c r="AC38" s="99" t="e">
        <f>SUMIF('[1]FIRST CUT-OFF'!$A:$A,[1]DRDC!$A38,'[1]FIRST CUT-OFF'!AC:AC)+SUMIF('[1]SECOND CUT-OFF'!$A:$A,[1]DRDC!$A38,'[1]SECOND CUT-OFF'!AC:AC)</f>
        <v>#VALUE!</v>
      </c>
      <c r="AD38" s="99" t="e">
        <f>SUMIF('[1]FIRST CUT-OFF'!$A:$A,[1]DRDC!$A38,'[1]FIRST CUT-OFF'!AD:AD)+SUMIF('[1]SECOND CUT-OFF'!$A:$A,[1]DRDC!$A38,'[1]SECOND CUT-OFF'!AD:AD)</f>
        <v>#VALUE!</v>
      </c>
      <c r="AE38" s="99" t="e">
        <f>SUMIF('[1]FIRST CUT-OFF'!$A:$A,[1]DRDC!$A38,'[1]FIRST CUT-OFF'!AE:AE)+SUMIF('[1]SECOND CUT-OFF'!$A:$A,[1]DRDC!$A38,'[1]SECOND CUT-OFF'!AE:AE)</f>
        <v>#VALUE!</v>
      </c>
      <c r="AF38" s="106" t="e">
        <f>SUMIF('[1]FIRST CUT-OFF'!$A:$A,[1]DRDC!$A38,'[1]FIRST CUT-OFF'!AF:AF)+SUMIF('[1]SECOND CUT-OFF'!$A:$A,[1]DRDC!$A38,'[1]SECOND CUT-OFF'!AF:AF)</f>
        <v>#VALUE!</v>
      </c>
      <c r="AG38" s="106" t="e">
        <f>SUMIF('[1]FIRST CUT-OFF'!$A:$A,[1]DRDC!$A38,'[1]FIRST CUT-OFF'!AG:AG)+SUMIF('[1]SECOND CUT-OFF'!$A:$A,[1]DRDC!$A38,'[1]SECOND CUT-OFF'!AG:AG)</f>
        <v>#VALUE!</v>
      </c>
      <c r="AH38" s="106" t="e">
        <f>SUMIF('[1]FIRST CUT-OFF'!$A:$A,[1]DRDC!$A38,'[1]FIRST CUT-OFF'!AH:AH)+SUMIF('[1]SECOND CUT-OFF'!$A:$A,[1]DRDC!$A38,'[1]SECOND CUT-OFF'!AH:AH)</f>
        <v>#VALUE!</v>
      </c>
      <c r="AI38" s="106" t="e">
        <f>SUMIF('[1]FIRST CUT-OFF'!$A:$A,[1]DRDC!$A38,'[1]FIRST CUT-OFF'!AI:AI)+SUMIF('[1]SECOND CUT-OFF'!$A:$A,[1]DRDC!$A38,'[1]SECOND CUT-OFF'!AI:AI)</f>
        <v>#VALUE!</v>
      </c>
      <c r="AJ38" s="106" t="e">
        <f>SUMIF('[1]FIRST CUT-OFF'!$A:$A,[1]DRDC!$A38,'[1]FIRST CUT-OFF'!AJ:AJ)+SUMIF('[1]SECOND CUT-OFF'!$A:$A,[1]DRDC!$A38,'[1]SECOND CUT-OFF'!AJ:AJ)</f>
        <v>#VALUE!</v>
      </c>
      <c r="AK38" s="105" t="e">
        <f t="shared" si="7"/>
        <v>#VALUE!</v>
      </c>
      <c r="AL38" s="99" t="e">
        <f>SUMIF('[1]FIRST CUT-OFF'!$A:$A,[1]DRDC!$A38,'[1]FIRST CUT-OFF'!AL:AL)+SUMIF('[1]SECOND CUT-OFF'!$A:$A,[1]DRDC!$A38,'[1]SECOND CUT-OFF'!AL:AL)</f>
        <v>#VALUE!</v>
      </c>
      <c r="AM38" s="99" t="e">
        <f>SUMIF('[1]FIRST CUT-OFF'!$A:$A,[1]DRDC!$A38,'[1]FIRST CUT-OFF'!AM:AM)+SUMIF('[1]SECOND CUT-OFF'!$A:$A,[1]DRDC!$A38,'[1]SECOND CUT-OFF'!AM:AM)</f>
        <v>#VALUE!</v>
      </c>
      <c r="AN38" s="99" t="e">
        <f>SUMIF('[1]FIRST CUT-OFF'!$A:$A,[1]DRDC!$A38,'[1]FIRST CUT-OFF'!AN:AN)+SUMIF('[1]SECOND CUT-OFF'!$A:$A,[1]DRDC!$A38,'[1]SECOND CUT-OFF'!AN:AN)</f>
        <v>#VALUE!</v>
      </c>
      <c r="AO38" s="95" t="e">
        <f>SUMIF('[1]FIRST CUT-OFF'!$A:$A,[1]DRDC!$A38,'[1]FIRST CUT-OFF'!AO:AO)+SUMIF('[1]SECOND CUT-OFF'!$A:$A,[1]DRDC!$A38,'[1]SECOND CUT-OFF'!AO:AO)</f>
        <v>#VALUE!</v>
      </c>
      <c r="AP38" s="108" t="e">
        <f t="shared" si="8"/>
        <v>#VALUE!</v>
      </c>
      <c r="AR38" s="109"/>
      <c r="AS38" s="37" t="s">
        <v>50</v>
      </c>
      <c r="AT38" s="79">
        <v>272772.07</v>
      </c>
      <c r="AU38" s="79"/>
      <c r="AV38" s="79"/>
      <c r="AW38" s="74"/>
      <c r="AX38" s="36"/>
      <c r="AY38" s="109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</row>
    <row r="39" spans="1:143" s="153" customFormat="1" ht="16.149999999999999" customHeight="1" x14ac:dyDescent="0.25">
      <c r="A39" s="149" t="s">
        <v>45</v>
      </c>
      <c r="B39" s="150">
        <f>11570+11570</f>
        <v>23140</v>
      </c>
      <c r="C39" s="94" t="e">
        <f>SUMIF('[1]FIRST CUT-OFF'!$A:$A,[1]DRDC!$A39,'[1]FIRST CUT-OFF'!C:C)+SUMIF('[1]SECOND CUT-OFF'!$A:$A,[1]DRDC!$A39,'[1]SECOND CUT-OFF'!C:C)</f>
        <v>#VALUE!</v>
      </c>
      <c r="D39" s="94" t="e">
        <f>SUMIF('[1]FIRST CUT-OFF'!$A:$A,[1]DRDC!$A39,'[1]FIRST CUT-OFF'!D:D)+SUMIF('[1]SECOND CUT-OFF'!$A:$A,[1]DRDC!$A39,'[1]SECOND CUT-OFF'!D:D)</f>
        <v>#VALUE!</v>
      </c>
      <c r="E39" s="94" t="e">
        <f>SUMIF('[1]FIRST CUT-OFF'!$A:$A,[1]DRDC!$A39,'[1]FIRST CUT-OFF'!E:E)+SUMIF('[1]SECOND CUT-OFF'!$A:$A,[1]DRDC!$A39,'[1]SECOND CUT-OFF'!E:E)</f>
        <v>#VALUE!</v>
      </c>
      <c r="F39" s="94" t="e">
        <f>SUMIF('[1]FIRST CUT-OFF'!$A:$A,[1]DRDC!$A39,'[1]FIRST CUT-OFF'!F:F)+SUMIF('[1]SECOND CUT-OFF'!$A:$A,[1]DRDC!$A39,'[1]SECOND CUT-OFF'!F:F)</f>
        <v>#VALUE!</v>
      </c>
      <c r="G39" s="95" t="e">
        <f t="shared" si="0"/>
        <v>#VALUE!</v>
      </c>
      <c r="H39" s="96" t="s">
        <v>169</v>
      </c>
      <c r="I39" s="116" t="e">
        <f>SUMIF('[1] NEW SSS'!$P:$P,[1]DRDC!H39,'[1] NEW SSS'!$G:$G)+SUMIF('[1] NEW SSS'!$P:$P,[1]DRDC!H39,'[1] NEW SSS'!$K:$K)</f>
        <v>#VALUE!</v>
      </c>
      <c r="J39" s="103" t="e">
        <f>SUMIF('[1] NEW SSS'!$P:$P,[1]DRDC!H39,'[1] NEW SSS'!$F:$F)+SUMIF('[1] NEW SSS'!$P:$P,[1]DRDC!H39,'[1] NEW SSS'!$J:$J)</f>
        <v>#VALUE!</v>
      </c>
      <c r="K39" s="98" t="e">
        <f t="shared" si="1"/>
        <v>#VALUE!</v>
      </c>
      <c r="L39" s="98" t="e">
        <f>SUMIF('[1] NEW SSS'!$P:$P,[1]DRDC!H39,'[1] NEW SSS'!$I:$I)</f>
        <v>#VALUE!</v>
      </c>
      <c r="M39" s="120" t="e">
        <f>SUMIF('[1]FIRST CUT-OFF'!$A:$A,[1]DRDC!$A39,'[1]FIRST CUT-OFF'!M:M)+SUMIF('[1]SECOND CUT-OFF'!$A:$A,[1]DRDC!$A39,'[1]SECOND CUT-OFF'!M:M)</f>
        <v>#VALUE!</v>
      </c>
      <c r="N39" s="117" t="e">
        <f>SUMIF('[1]FIRST CUT-OFF'!$A:$A,[1]DRDC!$A39,'[1]FIRST CUT-OFF'!N:N)+SUMIF('[1]SECOND CUT-OFF'!$A:$A,[1]DRDC!$A39,'[1]SECOND CUT-OFF'!N:N)</f>
        <v>#VALUE!</v>
      </c>
      <c r="O39" s="101">
        <f t="shared" si="2"/>
        <v>578.5</v>
      </c>
      <c r="P39" s="102">
        <f t="shared" si="3"/>
        <v>578.5</v>
      </c>
      <c r="Q39" s="103">
        <f t="shared" si="4"/>
        <v>1157</v>
      </c>
      <c r="R39" s="104">
        <v>200</v>
      </c>
      <c r="S39" s="104">
        <f t="shared" si="9"/>
        <v>200</v>
      </c>
      <c r="T39" s="117" t="e">
        <f>SUMIF('[1]FIRST CUT-OFF'!$A:$A,[1]DRDC!$A39,'[1]FIRST CUT-OFF'!T:T)+SUMIF('[1]SECOND CUT-OFF'!$A:$A,[1]DRDC!$A39,'[1]SECOND CUT-OFF'!T:T)</f>
        <v>#VALUE!</v>
      </c>
      <c r="U39" s="117" t="e">
        <f>SUMIF('[1]FIRST CUT-OFF'!$A:$A,[1]DRDC!$A39,'[1]FIRST CUT-OFF'!U:U)+SUMIF('[1]SECOND CUT-OFF'!$A:$A,[1]DRDC!$A39,'[1]SECOND CUT-OFF'!U:U)</f>
        <v>#VALUE!</v>
      </c>
      <c r="V39" s="117" t="e">
        <f>SUMIF('[1]FIRST CUT-OFF'!$A:$A,[1]DRDC!$A39,'[1]FIRST CUT-OFF'!V:V)+SUMIF('[1]SECOND CUT-OFF'!$A:$A,[1]DRDC!$A39,'[1]SECOND CUT-OFF'!V:V)</f>
        <v>#VALUE!</v>
      </c>
      <c r="W39" s="119" t="s">
        <v>160</v>
      </c>
      <c r="X39" s="98" t="e">
        <f t="shared" si="5"/>
        <v>#VALUE!</v>
      </c>
      <c r="Y39" s="98" t="e">
        <f>SUMIF([1]TAX!I:I,[1]DRDC!W39,[1]TAX!J:J)</f>
        <v>#VALUE!</v>
      </c>
      <c r="Z39" s="98" t="e">
        <f>SUMIF([1]TAX!I:I,[1]DRDC!W39,[1]TAX!K:K)</f>
        <v>#VALUE!</v>
      </c>
      <c r="AA39" s="98" t="e">
        <f>SUMIF([1]TAX!I:I,[1]DRDC!W39,[1]TAX!L:L)</f>
        <v>#VALUE!</v>
      </c>
      <c r="AB39" s="98" t="e">
        <f t="shared" si="6"/>
        <v>#VALUE!</v>
      </c>
      <c r="AC39" s="100" t="e">
        <f>SUMIF('[1]FIRST CUT-OFF'!$A:$A,[1]DRDC!$A39,'[1]FIRST CUT-OFF'!AC:AC)+SUMIF('[1]SECOND CUT-OFF'!$A:$A,[1]DRDC!$A39,'[1]SECOND CUT-OFF'!AC:AC)</f>
        <v>#VALUE!</v>
      </c>
      <c r="AD39" s="117" t="e">
        <f>SUMIF('[1]FIRST CUT-OFF'!$A:$A,[1]DRDC!$A39,'[1]FIRST CUT-OFF'!AD:AD)+SUMIF('[1]SECOND CUT-OFF'!$A:$A,[1]DRDC!$A39,'[1]SECOND CUT-OFF'!AD:AD)</f>
        <v>#VALUE!</v>
      </c>
      <c r="AE39" s="105" t="e">
        <f>SUMIF('[1]FIRST CUT-OFF'!$A:$A,[1]DRDC!$A39,'[1]FIRST CUT-OFF'!AE:AE)+SUMIF('[1]SECOND CUT-OFF'!$A:$A,[1]DRDC!$A39,'[1]SECOND CUT-OFF'!AE:AE)</f>
        <v>#VALUE!</v>
      </c>
      <c r="AF39" s="106" t="e">
        <f>SUMIF('[1]FIRST CUT-OFF'!$A:$A,[1]DRDC!$A39,'[1]FIRST CUT-OFF'!AF:AF)+SUMIF('[1]SECOND CUT-OFF'!$A:$A,[1]DRDC!$A39,'[1]SECOND CUT-OFF'!AF:AF)</f>
        <v>#VALUE!</v>
      </c>
      <c r="AG39" s="106" t="e">
        <f>SUMIF('[1]FIRST CUT-OFF'!$A:$A,[1]DRDC!$A39,'[1]FIRST CUT-OFF'!AG:AG)+SUMIF('[1]SECOND CUT-OFF'!$A:$A,[1]DRDC!$A39,'[1]SECOND CUT-OFF'!AG:AG)</f>
        <v>#VALUE!</v>
      </c>
      <c r="AH39" s="106" t="e">
        <f>SUMIF('[1]FIRST CUT-OFF'!$A:$A,[1]DRDC!$A39,'[1]FIRST CUT-OFF'!AH:AH)+SUMIF('[1]SECOND CUT-OFF'!$A:$A,[1]DRDC!$A39,'[1]SECOND CUT-OFF'!AH:AH)</f>
        <v>#VALUE!</v>
      </c>
      <c r="AI39" s="106" t="e">
        <f>SUMIF('[1]FIRST CUT-OFF'!$A:$A,[1]DRDC!$A39,'[1]FIRST CUT-OFF'!AI:AI)+SUMIF('[1]SECOND CUT-OFF'!$A:$A,[1]DRDC!$A39,'[1]SECOND CUT-OFF'!AI:AI)</f>
        <v>#VALUE!</v>
      </c>
      <c r="AJ39" s="106" t="e">
        <f>SUMIF('[1]FIRST CUT-OFF'!$A:$A,[1]DRDC!$A39,'[1]FIRST CUT-OFF'!AJ:AJ)+SUMIF('[1]SECOND CUT-OFF'!$A:$A,[1]DRDC!$A39,'[1]SECOND CUT-OFF'!AJ:AJ)</f>
        <v>#VALUE!</v>
      </c>
      <c r="AK39" s="105" t="e">
        <f t="shared" si="7"/>
        <v>#VALUE!</v>
      </c>
      <c r="AL39" s="113" t="e">
        <f>SUMIF('[1]FIRST CUT-OFF'!$A:$A,[1]DRDC!$A39,'[1]FIRST CUT-OFF'!AL:AL)+SUMIF('[1]SECOND CUT-OFF'!$A:$A,[1]DRDC!$A39,'[1]SECOND CUT-OFF'!AL:AL)</f>
        <v>#VALUE!</v>
      </c>
      <c r="AM39" s="113" t="e">
        <f>SUMIF('[1]FIRST CUT-OFF'!$A:$A,[1]DRDC!$A39,'[1]FIRST CUT-OFF'!AM:AM)+SUMIF('[1]SECOND CUT-OFF'!$A:$A,[1]DRDC!$A39,'[1]SECOND CUT-OFF'!AM:AM)</f>
        <v>#VALUE!</v>
      </c>
      <c r="AN39" s="113" t="e">
        <f>SUMIF('[1]FIRST CUT-OFF'!$A:$A,[1]DRDC!$A39,'[1]FIRST CUT-OFF'!AN:AN)+SUMIF('[1]SECOND CUT-OFF'!$A:$A,[1]DRDC!$A39,'[1]SECOND CUT-OFF'!AN:AN)</f>
        <v>#VALUE!</v>
      </c>
      <c r="AO39" s="113" t="e">
        <f>SUMIF('[1]FIRST CUT-OFF'!$A:$A,[1]DRDC!$A39,'[1]FIRST CUT-OFF'!AO:AO)+SUMIF('[1]SECOND CUT-OFF'!$A:$A,[1]DRDC!$A39,'[1]SECOND CUT-OFF'!AO:AO)</f>
        <v>#VALUE!</v>
      </c>
      <c r="AP39" s="108" t="e">
        <f t="shared" si="8"/>
        <v>#VALUE!</v>
      </c>
      <c r="AQ39"/>
      <c r="AR39" s="109"/>
      <c r="AS39" s="37" t="s">
        <v>171</v>
      </c>
      <c r="AT39" s="79">
        <v>32373.64</v>
      </c>
      <c r="AU39" s="79"/>
      <c r="AV39" s="79"/>
      <c r="AW39" s="151"/>
      <c r="AX39" s="152"/>
      <c r="AY39" s="109"/>
    </row>
    <row r="40" spans="1:143" ht="16.149999999999999" customHeight="1" x14ac:dyDescent="0.25">
      <c r="A40" s="115" t="s">
        <v>46</v>
      </c>
      <c r="B40" s="146">
        <v>15000</v>
      </c>
      <c r="C40" s="94" t="e">
        <f>SUMIF('[1]FIRST CUT-OFF'!$A:$A,[1]DRDC!$A40,'[1]FIRST CUT-OFF'!C:C)+SUMIF('[1]SECOND CUT-OFF'!$A:$A,[1]DRDC!$A40,'[1]SECOND CUT-OFF'!C:C)</f>
        <v>#VALUE!</v>
      </c>
      <c r="D40" s="94" t="e">
        <f>SUMIF('[1]FIRST CUT-OFF'!$A:$A,[1]DRDC!$A40,'[1]FIRST CUT-OFF'!D:D)+SUMIF('[1]SECOND CUT-OFF'!$A:$A,[1]DRDC!$A40,'[1]SECOND CUT-OFF'!D:D)</f>
        <v>#VALUE!</v>
      </c>
      <c r="E40" s="94" t="e">
        <f>SUMIF('[1]FIRST CUT-OFF'!$A:$A,[1]DRDC!$A40,'[1]FIRST CUT-OFF'!E:E)+SUMIF('[1]SECOND CUT-OFF'!$A:$A,[1]DRDC!$A40,'[1]SECOND CUT-OFF'!E:E)</f>
        <v>#VALUE!</v>
      </c>
      <c r="F40" s="94" t="e">
        <f>SUMIF('[1]FIRST CUT-OFF'!$A:$A,[1]DRDC!$A40,'[1]FIRST CUT-OFF'!F:F)+SUMIF('[1]SECOND CUT-OFF'!$A:$A,[1]DRDC!$A40,'[1]SECOND CUT-OFF'!F:F)</f>
        <v>#VALUE!</v>
      </c>
      <c r="G40" s="95" t="e">
        <f t="shared" si="0"/>
        <v>#VALUE!</v>
      </c>
      <c r="H40" s="96" t="s">
        <v>165</v>
      </c>
      <c r="I40" s="116" t="e">
        <f>SUMIF('[1] NEW SSS'!$P:$P,[1]DRDC!H40,'[1] NEW SSS'!$G:$G)+SUMIF('[1] NEW SSS'!$P:$P,[1]DRDC!H40,'[1] NEW SSS'!$K:$K)</f>
        <v>#VALUE!</v>
      </c>
      <c r="J40" s="103" t="e">
        <f>SUMIF('[1] NEW SSS'!$P:$P,[1]DRDC!H40,'[1] NEW SSS'!$F:$F)+SUMIF('[1] NEW SSS'!$P:$P,[1]DRDC!H40,'[1] NEW SSS'!$J:$J)</f>
        <v>#VALUE!</v>
      </c>
      <c r="K40" s="98" t="e">
        <f t="shared" si="1"/>
        <v>#VALUE!</v>
      </c>
      <c r="L40" s="102" t="e">
        <f>SUMIF('[1] NEW SSS'!$P:$P,[1]DRDC!H40,'[1] NEW SSS'!$I:$I)</f>
        <v>#VALUE!</v>
      </c>
      <c r="M40" s="120" t="e">
        <f>SUMIF('[1]FIRST CUT-OFF'!$A:$A,[1]DRDC!$A40,'[1]FIRST CUT-OFF'!M:M)+SUMIF('[1]SECOND CUT-OFF'!$A:$A,[1]DRDC!$A40,'[1]SECOND CUT-OFF'!M:M)</f>
        <v>#VALUE!</v>
      </c>
      <c r="N40" s="118" t="e">
        <f>SUMIF('[1]FIRST CUT-OFF'!$A:$A,[1]DRDC!$A40,'[1]FIRST CUT-OFF'!N:N)+SUMIF('[1]SECOND CUT-OFF'!$A:$A,[1]DRDC!$A40,'[1]SECOND CUT-OFF'!N:N)</f>
        <v>#VALUE!</v>
      </c>
      <c r="O40" s="101">
        <f t="shared" si="2"/>
        <v>375</v>
      </c>
      <c r="P40" s="102">
        <f t="shared" si="3"/>
        <v>375</v>
      </c>
      <c r="Q40" s="103">
        <f t="shared" si="4"/>
        <v>750</v>
      </c>
      <c r="R40" s="104">
        <v>200</v>
      </c>
      <c r="S40" s="104">
        <f t="shared" si="9"/>
        <v>200</v>
      </c>
      <c r="T40" s="118" t="e">
        <f>SUMIF('[1]FIRST CUT-OFF'!$A:$A,[1]DRDC!$A40,'[1]FIRST CUT-OFF'!T:T)+SUMIF('[1]SECOND CUT-OFF'!$A:$A,[1]DRDC!$A40,'[1]SECOND CUT-OFF'!T:T)</f>
        <v>#VALUE!</v>
      </c>
      <c r="U40" s="118" t="e">
        <f>SUMIF('[1]FIRST CUT-OFF'!$A:$A,[1]DRDC!$A40,'[1]FIRST CUT-OFF'!U:U)+SUMIF('[1]SECOND CUT-OFF'!$A:$A,[1]DRDC!$A40,'[1]SECOND CUT-OFF'!U:U)</f>
        <v>#VALUE!</v>
      </c>
      <c r="V40" s="118" t="e">
        <f>SUMIF('[1]FIRST CUT-OFF'!$A:$A,[1]DRDC!$A40,'[1]FIRST CUT-OFF'!V:V)+SUMIF('[1]SECOND CUT-OFF'!$A:$A,[1]DRDC!$A40,'[1]SECOND CUT-OFF'!V:V)</f>
        <v>#VALUE!</v>
      </c>
      <c r="W40" s="119" t="s">
        <v>150</v>
      </c>
      <c r="X40" s="98" t="e">
        <f t="shared" si="5"/>
        <v>#VALUE!</v>
      </c>
      <c r="Y40" s="98" t="e">
        <f>SUMIF([1]TAX!I:I,[1]DRDC!W40,[1]TAX!J:J)</f>
        <v>#VALUE!</v>
      </c>
      <c r="Z40" s="98" t="e">
        <f>SUMIF([1]TAX!I:I,[1]DRDC!W40,[1]TAX!K:K)</f>
        <v>#VALUE!</v>
      </c>
      <c r="AA40" s="98" t="e">
        <f>SUMIF([1]TAX!I:I,[1]DRDC!W40,[1]TAX!L:L)</f>
        <v>#VALUE!</v>
      </c>
      <c r="AB40" s="98" t="e">
        <f t="shared" si="6"/>
        <v>#VALUE!</v>
      </c>
      <c r="AC40" s="100" t="e">
        <f>SUMIF('[1]FIRST CUT-OFF'!$A:$A,[1]DRDC!$A40,'[1]FIRST CUT-OFF'!AC:AC)+SUMIF('[1]SECOND CUT-OFF'!$A:$A,[1]DRDC!$A40,'[1]SECOND CUT-OFF'!AC:AC)</f>
        <v>#VALUE!</v>
      </c>
      <c r="AD40" s="117" t="e">
        <f>SUMIF('[1]FIRST CUT-OFF'!$A:$A,[1]DRDC!$A40,'[1]FIRST CUT-OFF'!AD:AD)+SUMIF('[1]SECOND CUT-OFF'!$A:$A,[1]DRDC!$A40,'[1]SECOND CUT-OFF'!AD:AD)</f>
        <v>#VALUE!</v>
      </c>
      <c r="AE40" s="147" t="e">
        <f>SUMIF('[1]FIRST CUT-OFF'!$A:$A,[1]DRDC!$A40,'[1]FIRST CUT-OFF'!AE:AE)+SUMIF('[1]SECOND CUT-OFF'!$A:$A,[1]DRDC!$A40,'[1]SECOND CUT-OFF'!AE:AE)</f>
        <v>#VALUE!</v>
      </c>
      <c r="AF40" s="106" t="e">
        <f>SUMIF('[1]FIRST CUT-OFF'!$A:$A,[1]DRDC!$A40,'[1]FIRST CUT-OFF'!AF:AF)+SUMIF('[1]SECOND CUT-OFF'!$A:$A,[1]DRDC!$A40,'[1]SECOND CUT-OFF'!AF:AF)</f>
        <v>#VALUE!</v>
      </c>
      <c r="AG40" s="106" t="e">
        <f>SUMIF('[1]FIRST CUT-OFF'!$A:$A,[1]DRDC!$A40,'[1]FIRST CUT-OFF'!AG:AG)+SUMIF('[1]SECOND CUT-OFF'!$A:$A,[1]DRDC!$A40,'[1]SECOND CUT-OFF'!AG:AG)</f>
        <v>#VALUE!</v>
      </c>
      <c r="AH40" s="106" t="e">
        <f>SUMIF('[1]FIRST CUT-OFF'!$A:$A,[1]DRDC!$A40,'[1]FIRST CUT-OFF'!AH:AH)+SUMIF('[1]SECOND CUT-OFF'!$A:$A,[1]DRDC!$A40,'[1]SECOND CUT-OFF'!AH:AH)</f>
        <v>#VALUE!</v>
      </c>
      <c r="AI40" s="106" t="e">
        <f>SUMIF('[1]FIRST CUT-OFF'!$A:$A,[1]DRDC!$A40,'[1]FIRST CUT-OFF'!AI:AI)+SUMIF('[1]SECOND CUT-OFF'!$A:$A,[1]DRDC!$A40,'[1]SECOND CUT-OFF'!AI:AI)</f>
        <v>#VALUE!</v>
      </c>
      <c r="AJ40" s="106" t="e">
        <f>SUMIF('[1]FIRST CUT-OFF'!$A:$A,[1]DRDC!$A40,'[1]FIRST CUT-OFF'!AJ:AJ)+SUMIF('[1]SECOND CUT-OFF'!$A:$A,[1]DRDC!$A40,'[1]SECOND CUT-OFF'!AJ:AJ)</f>
        <v>#VALUE!</v>
      </c>
      <c r="AK40" s="105" t="e">
        <f t="shared" si="7"/>
        <v>#VALUE!</v>
      </c>
      <c r="AL40" s="113" t="e">
        <f>SUMIF('[1]FIRST CUT-OFF'!$A:$A,[1]DRDC!$A40,'[1]FIRST CUT-OFF'!AL:AL)+SUMIF('[1]SECOND CUT-OFF'!$A:$A,[1]DRDC!$A40,'[1]SECOND CUT-OFF'!AL:AL)</f>
        <v>#VALUE!</v>
      </c>
      <c r="AM40" s="113" t="e">
        <f>SUMIF('[1]FIRST CUT-OFF'!$A:$A,[1]DRDC!$A40,'[1]FIRST CUT-OFF'!AM:AM)+SUMIF('[1]SECOND CUT-OFF'!$A:$A,[1]DRDC!$A40,'[1]SECOND CUT-OFF'!AM:AM)</f>
        <v>#VALUE!</v>
      </c>
      <c r="AN40" s="113" t="e">
        <f>SUMIF('[1]FIRST CUT-OFF'!$A:$A,[1]DRDC!$A40,'[1]FIRST CUT-OFF'!AN:AN)+SUMIF('[1]SECOND CUT-OFF'!$A:$A,[1]DRDC!$A40,'[1]SECOND CUT-OFF'!AN:AN)</f>
        <v>#VALUE!</v>
      </c>
      <c r="AO40" s="113" t="e">
        <f>SUMIF('[1]FIRST CUT-OFF'!$A:$A,[1]DRDC!$A40,'[1]FIRST CUT-OFF'!AO:AO)+SUMIF('[1]SECOND CUT-OFF'!$A:$A,[1]DRDC!$A40,'[1]SECOND CUT-OFF'!AO:AO)</f>
        <v>#VALUE!</v>
      </c>
      <c r="AP40" s="108" t="e">
        <f t="shared" si="8"/>
        <v>#VALUE!</v>
      </c>
      <c r="AR40" s="109"/>
      <c r="AS40" s="79" t="s">
        <v>172</v>
      </c>
      <c r="AT40" s="79">
        <v>0</v>
      </c>
      <c r="AU40" s="79"/>
      <c r="AV40" s="79"/>
      <c r="AW40" s="79"/>
      <c r="AY40" s="121"/>
    </row>
    <row r="41" spans="1:143" ht="16.149999999999999" customHeight="1" x14ac:dyDescent="0.25">
      <c r="A41" s="111" t="s">
        <v>47</v>
      </c>
      <c r="B41" s="146">
        <f>12630+12630</f>
        <v>25260</v>
      </c>
      <c r="C41" s="94" t="e">
        <f>SUMIF('[1]FIRST CUT-OFF'!$A:$A,[1]DRDC!$A41,'[1]FIRST CUT-OFF'!C:C)+SUMIF('[1]SECOND CUT-OFF'!$A:$A,[1]DRDC!$A41,'[1]SECOND CUT-OFF'!C:C)</f>
        <v>#VALUE!</v>
      </c>
      <c r="D41" s="94" t="e">
        <f>SUMIF('[1]FIRST CUT-OFF'!$A:$A,[1]DRDC!$A41,'[1]FIRST CUT-OFF'!D:D)+SUMIF('[1]SECOND CUT-OFF'!$A:$A,[1]DRDC!$A41,'[1]SECOND CUT-OFF'!D:D)</f>
        <v>#VALUE!</v>
      </c>
      <c r="E41" s="94" t="e">
        <f>SUMIF('[1]FIRST CUT-OFF'!$A:$A,[1]DRDC!$A41,'[1]FIRST CUT-OFF'!E:E)+SUMIF('[1]SECOND CUT-OFF'!$A:$A,[1]DRDC!$A41,'[1]SECOND CUT-OFF'!E:E)</f>
        <v>#VALUE!</v>
      </c>
      <c r="F41" s="94" t="e">
        <f>SUMIF('[1]FIRST CUT-OFF'!$A:$A,[1]DRDC!$A41,'[1]FIRST CUT-OFF'!F:F)+SUMIF('[1]SECOND CUT-OFF'!$A:$A,[1]DRDC!$A41,'[1]SECOND CUT-OFF'!F:F)</f>
        <v>#VALUE!</v>
      </c>
      <c r="G41" s="95" t="e">
        <f t="shared" si="0"/>
        <v>#VALUE!</v>
      </c>
      <c r="H41" s="96" t="s">
        <v>173</v>
      </c>
      <c r="I41" s="97" t="e">
        <f>SUMIF('[1] NEW SSS'!$P:$P,[1]DRDC!H41,'[1] NEW SSS'!$G:$G)+SUMIF('[1] NEW SSS'!$P:$P,[1]DRDC!H41,'[1] NEW SSS'!$K:$K)</f>
        <v>#VALUE!</v>
      </c>
      <c r="J41" s="103" t="e">
        <f>SUMIF('[1] NEW SSS'!$P:$P,[1]DRDC!H41,'[1] NEW SSS'!$F:$F)+SUMIF('[1] NEW SSS'!$P:$P,[1]DRDC!H41,'[1] NEW SSS'!$J:$J)</f>
        <v>#VALUE!</v>
      </c>
      <c r="K41" s="98" t="e">
        <f t="shared" si="1"/>
        <v>#VALUE!</v>
      </c>
      <c r="L41" s="98" t="e">
        <f>SUMIF('[1] NEW SSS'!$P:$P,[1]DRDC!H41,'[1] NEW SSS'!$I:$I)</f>
        <v>#VALUE!</v>
      </c>
      <c r="M41" s="99" t="e">
        <f>SUMIF('[1]FIRST CUT-OFF'!$A:$A,[1]DRDC!$A41,'[1]FIRST CUT-OFF'!M:M)+SUMIF('[1]SECOND CUT-OFF'!$A:$A,[1]DRDC!$A41,'[1]SECOND CUT-OFF'!M:M)</f>
        <v>#VALUE!</v>
      </c>
      <c r="N41" s="100" t="e">
        <f>SUMIF('[1]FIRST CUT-OFF'!$A:$A,[1]DRDC!$A41,'[1]FIRST CUT-OFF'!N:N)+SUMIF('[1]SECOND CUT-OFF'!$A:$A,[1]DRDC!$A41,'[1]SECOND CUT-OFF'!N:N)</f>
        <v>#VALUE!</v>
      </c>
      <c r="O41" s="101">
        <f t="shared" si="2"/>
        <v>631.5</v>
      </c>
      <c r="P41" s="102">
        <f t="shared" si="3"/>
        <v>631.5</v>
      </c>
      <c r="Q41" s="103">
        <f t="shared" si="4"/>
        <v>1263</v>
      </c>
      <c r="R41" s="104">
        <v>200</v>
      </c>
      <c r="S41" s="104">
        <f t="shared" si="9"/>
        <v>200</v>
      </c>
      <c r="T41" s="100" t="e">
        <f>SUMIF('[1]FIRST CUT-OFF'!$A:$A,[1]DRDC!$A41,'[1]FIRST CUT-OFF'!T:T)+SUMIF('[1]SECOND CUT-OFF'!$A:$A,[1]DRDC!$A41,'[1]SECOND CUT-OFF'!T:T)</f>
        <v>#VALUE!</v>
      </c>
      <c r="U41" s="100" t="e">
        <f>SUMIF('[1]FIRST CUT-OFF'!$A:$A,[1]DRDC!$A41,'[1]FIRST CUT-OFF'!U:U)+SUMIF('[1]SECOND CUT-OFF'!$A:$A,[1]DRDC!$A41,'[1]SECOND CUT-OFF'!U:U)</f>
        <v>#VALUE!</v>
      </c>
      <c r="V41" s="100" t="e">
        <f>SUMIF('[1]FIRST CUT-OFF'!$A:$A,[1]DRDC!$A41,'[1]FIRST CUT-OFF'!V:V)+SUMIF('[1]SECOND CUT-OFF'!$A:$A,[1]DRDC!$A41,'[1]SECOND CUT-OFF'!V:V)</f>
        <v>#VALUE!</v>
      </c>
      <c r="W41" s="119" t="s">
        <v>160</v>
      </c>
      <c r="X41" s="98" t="e">
        <f t="shared" si="5"/>
        <v>#VALUE!</v>
      </c>
      <c r="Y41" s="98" t="e">
        <f>SUMIF([1]TAX!I:I,[1]DRDC!W41,[1]TAX!J:J)</f>
        <v>#VALUE!</v>
      </c>
      <c r="Z41" s="98" t="e">
        <f>SUMIF([1]TAX!I:I,[1]DRDC!W41,[1]TAX!K:K)</f>
        <v>#VALUE!</v>
      </c>
      <c r="AA41" s="98" t="e">
        <f>SUMIF([1]TAX!I:I,[1]DRDC!W41,[1]TAX!L:L)</f>
        <v>#VALUE!</v>
      </c>
      <c r="AB41" s="98" t="e">
        <f t="shared" si="6"/>
        <v>#VALUE!</v>
      </c>
      <c r="AC41" s="100" t="e">
        <f>SUMIF('[1]FIRST CUT-OFF'!$A:$A,[1]DRDC!$A41,'[1]FIRST CUT-OFF'!AC:AC)+SUMIF('[1]SECOND CUT-OFF'!$A:$A,[1]DRDC!$A41,'[1]SECOND CUT-OFF'!AC:AC)</f>
        <v>#VALUE!</v>
      </c>
      <c r="AD41" s="94" t="e">
        <f>SUMIF('[1]FIRST CUT-OFF'!$A:$A,[1]DRDC!$A41,'[1]FIRST CUT-OFF'!AD:AD)+SUMIF('[1]SECOND CUT-OFF'!$A:$A,[1]DRDC!$A41,'[1]SECOND CUT-OFF'!AD:AD)</f>
        <v>#VALUE!</v>
      </c>
      <c r="AE41" s="105" t="e">
        <f>SUMIF('[1]FIRST CUT-OFF'!$A:$A,[1]DRDC!$A41,'[1]FIRST CUT-OFF'!AE:AE)+SUMIF('[1]SECOND CUT-OFF'!$A:$A,[1]DRDC!$A41,'[1]SECOND CUT-OFF'!AE:AE)</f>
        <v>#VALUE!</v>
      </c>
      <c r="AF41" s="106" t="e">
        <f>SUMIF('[1]FIRST CUT-OFF'!$A:$A,[1]DRDC!$A41,'[1]FIRST CUT-OFF'!AF:AF)+SUMIF('[1]SECOND CUT-OFF'!$A:$A,[1]DRDC!$A41,'[1]SECOND CUT-OFF'!AF:AF)</f>
        <v>#VALUE!</v>
      </c>
      <c r="AG41" s="106" t="e">
        <f>SUMIF('[1]FIRST CUT-OFF'!$A:$A,[1]DRDC!$A41,'[1]FIRST CUT-OFF'!AG:AG)+SUMIF('[1]SECOND CUT-OFF'!$A:$A,[1]DRDC!$A41,'[1]SECOND CUT-OFF'!AG:AG)</f>
        <v>#VALUE!</v>
      </c>
      <c r="AH41" s="106" t="e">
        <f>SUMIF('[1]FIRST CUT-OFF'!$A:$A,[1]DRDC!$A41,'[1]FIRST CUT-OFF'!AH:AH)+SUMIF('[1]SECOND CUT-OFF'!$A:$A,[1]DRDC!$A41,'[1]SECOND CUT-OFF'!AH:AH)</f>
        <v>#VALUE!</v>
      </c>
      <c r="AI41" s="106" t="e">
        <f>SUMIF('[1]FIRST CUT-OFF'!$A:$A,[1]DRDC!$A41,'[1]FIRST CUT-OFF'!AI:AI)+SUMIF('[1]SECOND CUT-OFF'!$A:$A,[1]DRDC!$A41,'[1]SECOND CUT-OFF'!AI:AI)</f>
        <v>#VALUE!</v>
      </c>
      <c r="AJ41" s="106" t="e">
        <f>SUMIF('[1]FIRST CUT-OFF'!$A:$A,[1]DRDC!$A41,'[1]FIRST CUT-OFF'!AJ:AJ)+SUMIF('[1]SECOND CUT-OFF'!$A:$A,[1]DRDC!$A41,'[1]SECOND CUT-OFF'!AJ:AJ)</f>
        <v>#VALUE!</v>
      </c>
      <c r="AK41" s="105" t="e">
        <f t="shared" si="7"/>
        <v>#VALUE!</v>
      </c>
      <c r="AL41" s="113" t="e">
        <f>SUMIF('[1]FIRST CUT-OFF'!$A:$A,[1]DRDC!$A41,'[1]FIRST CUT-OFF'!AL:AL)+SUMIF('[1]SECOND CUT-OFF'!$A:$A,[1]DRDC!$A41,'[1]SECOND CUT-OFF'!AL:AL)</f>
        <v>#VALUE!</v>
      </c>
      <c r="AM41" s="107" t="e">
        <f>SUMIF('[1]FIRST CUT-OFF'!$A:$A,[1]DRDC!$A41,'[1]FIRST CUT-OFF'!AM:AM)+SUMIF('[1]SECOND CUT-OFF'!$A:$A,[1]DRDC!$A41,'[1]SECOND CUT-OFF'!AM:AM)</f>
        <v>#VALUE!</v>
      </c>
      <c r="AN41" s="107" t="e">
        <f>SUMIF('[1]FIRST CUT-OFF'!$A:$A,[1]DRDC!$A41,'[1]FIRST CUT-OFF'!AN:AN)+SUMIF('[1]SECOND CUT-OFF'!$A:$A,[1]DRDC!$A41,'[1]SECOND CUT-OFF'!AN:AN)</f>
        <v>#VALUE!</v>
      </c>
      <c r="AO41" s="107" t="e">
        <f>SUMIF('[1]FIRST CUT-OFF'!$A:$A,[1]DRDC!$A41,'[1]FIRST CUT-OFF'!AO:AO)+SUMIF('[1]SECOND CUT-OFF'!$A:$A,[1]DRDC!$A41,'[1]SECOND CUT-OFF'!AO:AO)</f>
        <v>#VALUE!</v>
      </c>
      <c r="AP41" s="108" t="e">
        <f t="shared" si="8"/>
        <v>#VALUE!</v>
      </c>
      <c r="AR41" s="109"/>
      <c r="AS41" s="79"/>
      <c r="AT41" s="110">
        <f>AT38+AT39+AT40</f>
        <v>305145.71000000002</v>
      </c>
      <c r="AU41" s="79"/>
      <c r="AV41" s="79"/>
      <c r="AW41" s="79"/>
      <c r="AY41" s="121"/>
    </row>
    <row r="42" spans="1:143" ht="16.149999999999999" customHeight="1" x14ac:dyDescent="0.25">
      <c r="A42" s="115" t="s">
        <v>48</v>
      </c>
      <c r="B42" s="146">
        <f>12568.5+12568.5</f>
        <v>25137</v>
      </c>
      <c r="C42" s="94" t="e">
        <f>SUMIF('[1]FIRST CUT-OFF'!$A:$A,[1]DRDC!$A42,'[1]FIRST CUT-OFF'!C:C)+SUMIF('[1]SECOND CUT-OFF'!$A:$A,[1]DRDC!$A42,'[1]SECOND CUT-OFF'!C:C)</f>
        <v>#VALUE!</v>
      </c>
      <c r="D42" s="94" t="e">
        <f>SUMIF('[1]FIRST CUT-OFF'!$A:$A,[1]DRDC!$A42,'[1]FIRST CUT-OFF'!D:D)+SUMIF('[1]SECOND CUT-OFF'!$A:$A,[1]DRDC!$A42,'[1]SECOND CUT-OFF'!D:D)</f>
        <v>#VALUE!</v>
      </c>
      <c r="E42" s="94" t="e">
        <f>SUMIF('[1]FIRST CUT-OFF'!$A:$A,[1]DRDC!$A42,'[1]FIRST CUT-OFF'!E:E)+SUMIF('[1]SECOND CUT-OFF'!$A:$A,[1]DRDC!$A42,'[1]SECOND CUT-OFF'!E:E)</f>
        <v>#VALUE!</v>
      </c>
      <c r="F42" s="94" t="e">
        <f>SUMIF('[1]FIRST CUT-OFF'!$A:$A,[1]DRDC!$A42,'[1]FIRST CUT-OFF'!F:F)+SUMIF('[1]SECOND CUT-OFF'!$A:$A,[1]DRDC!$A42,'[1]SECOND CUT-OFF'!F:F)</f>
        <v>#VALUE!</v>
      </c>
      <c r="G42" s="95" t="e">
        <f t="shared" si="0"/>
        <v>#VALUE!</v>
      </c>
      <c r="H42" s="96" t="s">
        <v>152</v>
      </c>
      <c r="I42" s="116" t="e">
        <f>SUMIF('[1] NEW SSS'!$P:$P,[1]DRDC!H42,'[1] NEW SSS'!$G:$G)+SUMIF('[1] NEW SSS'!$P:$P,[1]DRDC!H42,'[1] NEW SSS'!$K:$K)</f>
        <v>#VALUE!</v>
      </c>
      <c r="J42" s="103" t="e">
        <f>SUMIF('[1] NEW SSS'!$P:$P,[1]DRDC!H42,'[1] NEW SSS'!$F:$F)+SUMIF('[1] NEW SSS'!$P:$P,[1]DRDC!H42,'[1] NEW SSS'!$J:$J)</f>
        <v>#VALUE!</v>
      </c>
      <c r="K42" s="98" t="e">
        <f t="shared" si="1"/>
        <v>#VALUE!</v>
      </c>
      <c r="L42" s="102" t="e">
        <f>SUMIF('[1] NEW SSS'!$P:$P,[1]DRDC!H42,'[1] NEW SSS'!$I:$I)</f>
        <v>#VALUE!</v>
      </c>
      <c r="M42" s="117" t="e">
        <f>SUMIF('[1]FIRST CUT-OFF'!$A:$A,[1]DRDC!$A42,'[1]FIRST CUT-OFF'!M:M)+SUMIF('[1]SECOND CUT-OFF'!$A:$A,[1]DRDC!$A42,'[1]SECOND CUT-OFF'!M:M)</f>
        <v>#VALUE!</v>
      </c>
      <c r="N42" s="117" t="e">
        <f>SUMIF('[1]FIRST CUT-OFF'!$A:$A,[1]DRDC!$A42,'[1]FIRST CUT-OFF'!N:N)+SUMIF('[1]SECOND CUT-OFF'!$A:$A,[1]DRDC!$A42,'[1]SECOND CUT-OFF'!N:N)</f>
        <v>#VALUE!</v>
      </c>
      <c r="O42" s="101">
        <f t="shared" si="2"/>
        <v>628.42500000000007</v>
      </c>
      <c r="P42" s="102">
        <f t="shared" si="3"/>
        <v>628.42500000000007</v>
      </c>
      <c r="Q42" s="103">
        <f t="shared" si="4"/>
        <v>1256.8500000000001</v>
      </c>
      <c r="R42" s="104">
        <v>200</v>
      </c>
      <c r="S42" s="104">
        <f t="shared" si="9"/>
        <v>200</v>
      </c>
      <c r="T42" s="117" t="e">
        <f>SUMIF('[1]FIRST CUT-OFF'!$A:$A,[1]DRDC!$A42,'[1]FIRST CUT-OFF'!T:T)+SUMIF('[1]SECOND CUT-OFF'!$A:$A,[1]DRDC!$A42,'[1]SECOND CUT-OFF'!T:T)</f>
        <v>#VALUE!</v>
      </c>
      <c r="U42" s="117" t="e">
        <f>SUMIF('[1]FIRST CUT-OFF'!$A:$A,[1]DRDC!$A42,'[1]FIRST CUT-OFF'!U:U)+SUMIF('[1]SECOND CUT-OFF'!$A:$A,[1]DRDC!$A42,'[1]SECOND CUT-OFF'!U:U)</f>
        <v>#VALUE!</v>
      </c>
      <c r="V42" s="117" t="e">
        <f>SUMIF('[1]FIRST CUT-OFF'!$A:$A,[1]DRDC!$A42,'[1]FIRST CUT-OFF'!V:V)+SUMIF('[1]SECOND CUT-OFF'!$A:$A,[1]DRDC!$A42,'[1]SECOND CUT-OFF'!V:V)</f>
        <v>#VALUE!</v>
      </c>
      <c r="W42" s="119" t="s">
        <v>160</v>
      </c>
      <c r="X42" s="98" t="e">
        <f t="shared" si="5"/>
        <v>#VALUE!</v>
      </c>
      <c r="Y42" s="98" t="e">
        <f>SUMIF([1]TAX!I:I,[1]DRDC!W42,[1]TAX!J:J)</f>
        <v>#VALUE!</v>
      </c>
      <c r="Z42" s="98" t="e">
        <f>SUMIF([1]TAX!I:I,[1]DRDC!W42,[1]TAX!K:K)</f>
        <v>#VALUE!</v>
      </c>
      <c r="AA42" s="98" t="e">
        <f>SUMIF([1]TAX!I:I,[1]DRDC!W42,[1]TAX!L:L)</f>
        <v>#VALUE!</v>
      </c>
      <c r="AB42" s="98" t="e">
        <f t="shared" si="6"/>
        <v>#VALUE!</v>
      </c>
      <c r="AC42" s="100" t="e">
        <f>SUMIF('[1]FIRST CUT-OFF'!$A:$A,[1]DRDC!$A42,'[1]FIRST CUT-OFF'!AC:AC)+SUMIF('[1]SECOND CUT-OFF'!$A:$A,[1]DRDC!$A42,'[1]SECOND CUT-OFF'!AC:AC)</f>
        <v>#VALUE!</v>
      </c>
      <c r="AD42" s="117" t="e">
        <f>SUMIF('[1]FIRST CUT-OFF'!$A:$A,[1]DRDC!$A42,'[1]FIRST CUT-OFF'!AD:AD)+SUMIF('[1]SECOND CUT-OFF'!$A:$A,[1]DRDC!$A42,'[1]SECOND CUT-OFF'!AD:AD)</f>
        <v>#VALUE!</v>
      </c>
      <c r="AE42" s="105" t="e">
        <f>SUMIF('[1]FIRST CUT-OFF'!$A:$A,[1]DRDC!$A42,'[1]FIRST CUT-OFF'!AE:AE)+SUMIF('[1]SECOND CUT-OFF'!$A:$A,[1]DRDC!$A42,'[1]SECOND CUT-OFF'!AE:AE)</f>
        <v>#VALUE!</v>
      </c>
      <c r="AF42" s="106" t="e">
        <f>SUMIF('[1]FIRST CUT-OFF'!$A:$A,[1]DRDC!$A42,'[1]FIRST CUT-OFF'!AF:AF)+SUMIF('[1]SECOND CUT-OFF'!$A:$A,[1]DRDC!$A42,'[1]SECOND CUT-OFF'!AF:AF)</f>
        <v>#VALUE!</v>
      </c>
      <c r="AG42" s="106" t="e">
        <f>SUMIF('[1]FIRST CUT-OFF'!$A:$A,[1]DRDC!$A42,'[1]FIRST CUT-OFF'!AG:AG)+SUMIF('[1]SECOND CUT-OFF'!$A:$A,[1]DRDC!$A42,'[1]SECOND CUT-OFF'!AG:AG)</f>
        <v>#VALUE!</v>
      </c>
      <c r="AH42" s="106" t="e">
        <f>SUMIF('[1]FIRST CUT-OFF'!$A:$A,[1]DRDC!$A42,'[1]FIRST CUT-OFF'!AH:AH)+SUMIF('[1]SECOND CUT-OFF'!$A:$A,[1]DRDC!$A42,'[1]SECOND CUT-OFF'!AH:AH)</f>
        <v>#VALUE!</v>
      </c>
      <c r="AI42" s="106" t="e">
        <f>SUMIF('[1]FIRST CUT-OFF'!$A:$A,[1]DRDC!$A42,'[1]FIRST CUT-OFF'!AI:AI)+SUMIF('[1]SECOND CUT-OFF'!$A:$A,[1]DRDC!$A42,'[1]SECOND CUT-OFF'!AI:AI)</f>
        <v>#VALUE!</v>
      </c>
      <c r="AJ42" s="106" t="e">
        <f>SUMIF('[1]FIRST CUT-OFF'!$A:$A,[1]DRDC!$A42,'[1]FIRST CUT-OFF'!AJ:AJ)+SUMIF('[1]SECOND CUT-OFF'!$A:$A,[1]DRDC!$A42,'[1]SECOND CUT-OFF'!AJ:AJ)</f>
        <v>#VALUE!</v>
      </c>
      <c r="AK42" s="105" t="e">
        <f t="shared" si="7"/>
        <v>#VALUE!</v>
      </c>
      <c r="AL42" s="113" t="e">
        <f>SUMIF('[1]FIRST CUT-OFF'!$A:$A,[1]DRDC!$A42,'[1]FIRST CUT-OFF'!AL:AL)+SUMIF('[1]SECOND CUT-OFF'!$A:$A,[1]DRDC!$A42,'[1]SECOND CUT-OFF'!AL:AL)</f>
        <v>#VALUE!</v>
      </c>
      <c r="AM42" s="113" t="e">
        <f>SUMIF('[1]FIRST CUT-OFF'!$A:$A,[1]DRDC!$A42,'[1]FIRST CUT-OFF'!AM:AM)+SUMIF('[1]SECOND CUT-OFF'!$A:$A,[1]DRDC!$A42,'[1]SECOND CUT-OFF'!AM:AM)</f>
        <v>#VALUE!</v>
      </c>
      <c r="AN42" s="113" t="e">
        <f>SUMIF('[1]FIRST CUT-OFF'!$A:$A,[1]DRDC!$A42,'[1]FIRST CUT-OFF'!AN:AN)+SUMIF('[1]SECOND CUT-OFF'!$A:$A,[1]DRDC!$A42,'[1]SECOND CUT-OFF'!AN:AN)</f>
        <v>#VALUE!</v>
      </c>
      <c r="AO42" s="113" t="e">
        <f>SUMIF('[1]FIRST CUT-OFF'!$A:$A,[1]DRDC!$A42,'[1]FIRST CUT-OFF'!AO:AO)+SUMIF('[1]SECOND CUT-OFF'!$A:$A,[1]DRDC!$A42,'[1]SECOND CUT-OFF'!AO:AO)</f>
        <v>#VALUE!</v>
      </c>
      <c r="AP42" s="108" t="e">
        <f t="shared" si="8"/>
        <v>#VALUE!</v>
      </c>
      <c r="AR42" s="109"/>
      <c r="AU42" s="79"/>
      <c r="AV42" s="79"/>
      <c r="AW42" s="79"/>
      <c r="AY42" s="109"/>
    </row>
    <row r="43" spans="1:143" ht="16.149999999999999" customHeight="1" thickBot="1" x14ac:dyDescent="0.3">
      <c r="A43" s="36" t="s">
        <v>41</v>
      </c>
      <c r="B43" s="74">
        <f t="shared" ref="B43:AO43" si="10">SUM(B6:B42)</f>
        <v>1324642</v>
      </c>
      <c r="C43" s="163" t="e">
        <f t="shared" si="10"/>
        <v>#VALUE!</v>
      </c>
      <c r="D43" s="163" t="e">
        <f t="shared" si="10"/>
        <v>#VALUE!</v>
      </c>
      <c r="E43" s="163" t="e">
        <f t="shared" si="10"/>
        <v>#VALUE!</v>
      </c>
      <c r="F43" s="163" t="e">
        <f t="shared" si="10"/>
        <v>#VALUE!</v>
      </c>
      <c r="G43" s="163" t="e">
        <f t="shared" si="10"/>
        <v>#VALUE!</v>
      </c>
      <c r="H43" s="96">
        <f t="shared" si="10"/>
        <v>0</v>
      </c>
      <c r="I43" s="164" t="e">
        <f t="shared" si="10"/>
        <v>#VALUE!</v>
      </c>
      <c r="J43" s="164" t="e">
        <f t="shared" si="10"/>
        <v>#VALUE!</v>
      </c>
      <c r="K43" s="164" t="e">
        <f t="shared" si="10"/>
        <v>#VALUE!</v>
      </c>
      <c r="L43" s="164" t="e">
        <f t="shared" si="10"/>
        <v>#VALUE!</v>
      </c>
      <c r="M43" s="163" t="e">
        <f t="shared" si="10"/>
        <v>#VALUE!</v>
      </c>
      <c r="N43" s="163" t="e">
        <f t="shared" si="10"/>
        <v>#VALUE!</v>
      </c>
      <c r="O43" s="165">
        <f t="shared" si="10"/>
        <v>33116.049999999996</v>
      </c>
      <c r="P43" s="164">
        <f t="shared" si="10"/>
        <v>33116.050000000003</v>
      </c>
      <c r="Q43" s="164">
        <f t="shared" si="10"/>
        <v>66232.100000000006</v>
      </c>
      <c r="R43" s="165">
        <f t="shared" si="10"/>
        <v>7000</v>
      </c>
      <c r="S43" s="165">
        <f t="shared" si="10"/>
        <v>7000</v>
      </c>
      <c r="T43" s="163" t="e">
        <f t="shared" si="10"/>
        <v>#VALUE!</v>
      </c>
      <c r="U43" s="163" t="e">
        <f t="shared" si="10"/>
        <v>#VALUE!</v>
      </c>
      <c r="V43" s="163" t="e">
        <f t="shared" si="10"/>
        <v>#VALUE!</v>
      </c>
      <c r="W43" s="165">
        <f t="shared" si="10"/>
        <v>0</v>
      </c>
      <c r="X43" s="98" t="e">
        <f>SUM(X6:X42)</f>
        <v>#VALUE!</v>
      </c>
      <c r="Y43" s="98" t="e">
        <f t="shared" ref="Y43:Z43" si="11">SUM(Y6:Y42)</f>
        <v>#VALUE!</v>
      </c>
      <c r="Z43" s="98" t="e">
        <f t="shared" si="11"/>
        <v>#VALUE!</v>
      </c>
      <c r="AA43" s="98" t="e">
        <f>SUM(AA6:AA42)</f>
        <v>#VALUE!</v>
      </c>
      <c r="AB43" s="98" t="e">
        <f>SUM(AB6:AB42)</f>
        <v>#VALUE!</v>
      </c>
      <c r="AC43" s="163" t="e">
        <f t="shared" si="10"/>
        <v>#VALUE!</v>
      </c>
      <c r="AD43" s="163" t="e">
        <f>SUM(AD6:AD42)</f>
        <v>#VALUE!</v>
      </c>
      <c r="AE43" s="163" t="e">
        <f t="shared" si="10"/>
        <v>#VALUE!</v>
      </c>
      <c r="AF43" s="163" t="e">
        <f>SUM(AF6:AF42)</f>
        <v>#VALUE!</v>
      </c>
      <c r="AG43" s="163" t="e">
        <f t="shared" si="10"/>
        <v>#VALUE!</v>
      </c>
      <c r="AH43" s="163" t="e">
        <f t="shared" si="10"/>
        <v>#VALUE!</v>
      </c>
      <c r="AI43" s="163" t="e">
        <f>SUM(AI6:AI42)</f>
        <v>#VALUE!</v>
      </c>
      <c r="AJ43" s="163" t="e">
        <f t="shared" si="10"/>
        <v>#VALUE!</v>
      </c>
      <c r="AK43" s="163" t="e">
        <f t="shared" si="10"/>
        <v>#VALUE!</v>
      </c>
      <c r="AL43" s="163" t="e">
        <f t="shared" si="10"/>
        <v>#VALUE!</v>
      </c>
      <c r="AM43" s="163" t="e">
        <f t="shared" si="10"/>
        <v>#VALUE!</v>
      </c>
      <c r="AN43" s="163" t="e">
        <f t="shared" si="10"/>
        <v>#VALUE!</v>
      </c>
      <c r="AO43" s="163" t="e">
        <f t="shared" si="10"/>
        <v>#VALUE!</v>
      </c>
      <c r="AP43" s="163" t="e">
        <f>SUM(AP6:AP42)</f>
        <v>#VALUE!</v>
      </c>
      <c r="AR43" s="109"/>
      <c r="AS43" s="37" t="s">
        <v>174</v>
      </c>
      <c r="AT43" s="110">
        <f>AT41+AT35</f>
        <v>607568.67000000004</v>
      </c>
      <c r="AV43" s="140"/>
      <c r="AW43" s="54">
        <f>AU43+AV43</f>
        <v>0</v>
      </c>
    </row>
    <row r="44" spans="1:143" ht="16.149999999999999" customHeight="1" thickTop="1" x14ac:dyDescent="0.25">
      <c r="G44" s="166"/>
      <c r="I44" s="167" t="e">
        <f>I43-I11-I12-I24-I26</f>
        <v>#VALUE!</v>
      </c>
      <c r="J44" s="167" t="e">
        <f t="shared" ref="J44:AN44" si="12">J43-J11-J12-J24-J26</f>
        <v>#VALUE!</v>
      </c>
      <c r="K44" s="167" t="e">
        <f t="shared" si="12"/>
        <v>#VALUE!</v>
      </c>
      <c r="L44" s="167" t="e">
        <f t="shared" si="12"/>
        <v>#VALUE!</v>
      </c>
      <c r="M44" s="167" t="e">
        <f t="shared" si="12"/>
        <v>#VALUE!</v>
      </c>
      <c r="N44" s="167" t="e">
        <f t="shared" si="12"/>
        <v>#VALUE!</v>
      </c>
      <c r="O44" s="167">
        <f t="shared" si="12"/>
        <v>18491.049999999996</v>
      </c>
      <c r="P44" s="167">
        <f t="shared" si="12"/>
        <v>18491.050000000003</v>
      </c>
      <c r="Q44" s="167">
        <f t="shared" si="12"/>
        <v>36982.100000000006</v>
      </c>
      <c r="R44" s="167">
        <f t="shared" si="12"/>
        <v>6400</v>
      </c>
      <c r="S44" s="167">
        <f t="shared" si="12"/>
        <v>6400</v>
      </c>
      <c r="T44" s="167" t="e">
        <f t="shared" si="12"/>
        <v>#VALUE!</v>
      </c>
      <c r="U44" s="167" t="e">
        <f t="shared" si="12"/>
        <v>#VALUE!</v>
      </c>
      <c r="V44" s="167" t="e">
        <f t="shared" si="12"/>
        <v>#VALUE!</v>
      </c>
      <c r="W44" s="167" t="e">
        <f t="shared" si="12"/>
        <v>#VALUE!</v>
      </c>
      <c r="X44" s="167" t="e">
        <f t="shared" si="12"/>
        <v>#VALUE!</v>
      </c>
      <c r="Y44" s="167" t="e">
        <f t="shared" si="12"/>
        <v>#VALUE!</v>
      </c>
      <c r="Z44" s="167" t="e">
        <f t="shared" si="12"/>
        <v>#VALUE!</v>
      </c>
      <c r="AA44" s="167" t="e">
        <f t="shared" si="12"/>
        <v>#VALUE!</v>
      </c>
      <c r="AB44" s="167" t="e">
        <f t="shared" si="12"/>
        <v>#VALUE!</v>
      </c>
      <c r="AC44" s="167" t="e">
        <f t="shared" si="12"/>
        <v>#VALUE!</v>
      </c>
      <c r="AD44" s="167" t="e">
        <f t="shared" si="12"/>
        <v>#VALUE!</v>
      </c>
      <c r="AE44" s="167" t="e">
        <f t="shared" si="12"/>
        <v>#VALUE!</v>
      </c>
      <c r="AF44" s="167" t="e">
        <f t="shared" si="12"/>
        <v>#VALUE!</v>
      </c>
      <c r="AG44" s="167" t="e">
        <f t="shared" si="12"/>
        <v>#VALUE!</v>
      </c>
      <c r="AH44" s="167" t="e">
        <f t="shared" si="12"/>
        <v>#VALUE!</v>
      </c>
      <c r="AI44" s="167" t="e">
        <f t="shared" si="12"/>
        <v>#VALUE!</v>
      </c>
      <c r="AJ44" s="167" t="e">
        <f t="shared" si="12"/>
        <v>#VALUE!</v>
      </c>
      <c r="AK44" s="167" t="e">
        <f t="shared" si="12"/>
        <v>#VALUE!</v>
      </c>
      <c r="AL44" s="167" t="e">
        <f t="shared" si="12"/>
        <v>#VALUE!</v>
      </c>
      <c r="AM44" s="167" t="e">
        <f t="shared" si="12"/>
        <v>#VALUE!</v>
      </c>
      <c r="AN44" s="167" t="e">
        <f t="shared" si="12"/>
        <v>#VALUE!</v>
      </c>
      <c r="AO44" s="167" t="e">
        <f>AO43-AO11-AO12-AO24-AO26</f>
        <v>#VALUE!</v>
      </c>
      <c r="AP44" s="167" t="e">
        <f>AP43-AP26-AP24-AP11</f>
        <v>#VALUE!</v>
      </c>
      <c r="AS44" s="79"/>
      <c r="AW44" s="54">
        <f>AU44+AV44</f>
        <v>0</v>
      </c>
    </row>
    <row r="45" spans="1:143" ht="16.149999999999999" customHeight="1" x14ac:dyDescent="0.25">
      <c r="G45" s="166"/>
      <c r="I45" s="168"/>
      <c r="J45" s="169"/>
      <c r="K45" s="169"/>
      <c r="L45" s="169"/>
      <c r="M45" s="78"/>
      <c r="N45" s="78"/>
      <c r="O45" s="170"/>
      <c r="P45" s="168"/>
      <c r="Q45" s="169"/>
      <c r="R45" s="170"/>
      <c r="T45" s="78"/>
      <c r="U45" s="78"/>
      <c r="V45" s="78"/>
      <c r="W45" s="170"/>
      <c r="X45" s="168"/>
      <c r="Y45" s="168"/>
      <c r="Z45" s="168"/>
      <c r="AA45" s="168"/>
      <c r="AB45" s="168"/>
      <c r="AL45" s="78"/>
      <c r="AM45" s="78"/>
      <c r="AN45" s="171"/>
      <c r="AO45" s="171"/>
      <c r="AP45" s="171"/>
      <c r="AQ45" s="109"/>
      <c r="AS45" s="79"/>
    </row>
    <row r="46" spans="1:143" ht="16.149999999999999" customHeight="1" x14ac:dyDescent="0.25">
      <c r="G46" s="166"/>
      <c r="I46" s="168"/>
      <c r="J46" s="169"/>
      <c r="K46" s="169"/>
      <c r="L46" s="169"/>
      <c r="M46" s="78"/>
      <c r="N46" s="78"/>
      <c r="O46" s="170"/>
      <c r="P46" s="168"/>
      <c r="Q46" s="169"/>
      <c r="R46" s="170"/>
      <c r="T46" s="78"/>
      <c r="U46" s="78"/>
      <c r="V46" s="78"/>
      <c r="W46" s="170"/>
      <c r="X46" s="168"/>
      <c r="Y46" s="168"/>
      <c r="Z46" s="168"/>
      <c r="AA46" s="168"/>
      <c r="AB46" s="168"/>
      <c r="AL46" s="78"/>
      <c r="AM46" s="78"/>
      <c r="AN46" s="171"/>
      <c r="AO46" s="171"/>
      <c r="AP46" s="171"/>
      <c r="AQ46" s="109"/>
      <c r="AS46" s="79"/>
    </row>
    <row r="47" spans="1:143" ht="16.149999999999999" customHeight="1" thickBot="1" x14ac:dyDescent="0.3">
      <c r="A47" t="s">
        <v>49</v>
      </c>
      <c r="G47" s="172"/>
      <c r="I47" s="173"/>
      <c r="K47" s="173" t="s">
        <v>5</v>
      </c>
      <c r="N47" s="78"/>
      <c r="O47" s="174"/>
      <c r="Q47" s="173"/>
      <c r="T47" s="78"/>
      <c r="U47" s="78"/>
      <c r="V47" s="78"/>
      <c r="X47" s="68" t="s">
        <v>5</v>
      </c>
      <c r="AL47" s="78"/>
      <c r="AM47" s="78"/>
      <c r="AN47" s="171"/>
      <c r="AO47" s="171"/>
      <c r="AP47" s="171"/>
      <c r="AS47" s="79"/>
      <c r="AW47" s="54">
        <f>AU47+AV47</f>
        <v>0</v>
      </c>
    </row>
    <row r="48" spans="1:143" s="83" customFormat="1" ht="25.9" customHeight="1" thickBot="1" x14ac:dyDescent="0.3">
      <c r="A48" s="303" t="s">
        <v>116</v>
      </c>
      <c r="B48" s="305" t="s">
        <v>117</v>
      </c>
      <c r="C48" s="295" t="s">
        <v>118</v>
      </c>
      <c r="D48" s="307" t="s">
        <v>119</v>
      </c>
      <c r="E48" s="295" t="s">
        <v>55</v>
      </c>
      <c r="F48" s="295" t="s">
        <v>2</v>
      </c>
      <c r="G48" s="309" t="s">
        <v>120</v>
      </c>
      <c r="H48" s="311"/>
      <c r="I48" s="313" t="s">
        <v>121</v>
      </c>
      <c r="J48" s="301" t="s">
        <v>122</v>
      </c>
      <c r="K48" s="301" t="s">
        <v>123</v>
      </c>
      <c r="L48" s="301" t="s">
        <v>7</v>
      </c>
      <c r="M48" s="295" t="s">
        <v>124</v>
      </c>
      <c r="N48" s="295" t="s">
        <v>3</v>
      </c>
      <c r="O48" s="297" t="s">
        <v>4</v>
      </c>
      <c r="P48" s="298"/>
      <c r="Q48" s="298"/>
      <c r="R48" s="299" t="s">
        <v>125</v>
      </c>
      <c r="S48" s="299" t="s">
        <v>122</v>
      </c>
      <c r="T48" s="295" t="s">
        <v>126</v>
      </c>
      <c r="U48" s="295" t="s">
        <v>127</v>
      </c>
      <c r="V48" s="295" t="s">
        <v>127</v>
      </c>
      <c r="W48" s="82"/>
      <c r="X48" s="301" t="s">
        <v>128</v>
      </c>
      <c r="Y48" s="301" t="s">
        <v>128</v>
      </c>
      <c r="Z48" s="301" t="s">
        <v>117</v>
      </c>
      <c r="AA48" s="301" t="s">
        <v>129</v>
      </c>
      <c r="AB48" s="301" t="s">
        <v>130</v>
      </c>
      <c r="AC48" s="295" t="s">
        <v>131</v>
      </c>
      <c r="AD48" s="315" t="s">
        <v>132</v>
      </c>
      <c r="AE48" s="295" t="s">
        <v>133</v>
      </c>
      <c r="AF48" s="317" t="s">
        <v>134</v>
      </c>
      <c r="AG48" s="317" t="s">
        <v>135</v>
      </c>
      <c r="AH48" s="317" t="s">
        <v>136</v>
      </c>
      <c r="AI48" s="317" t="s">
        <v>137</v>
      </c>
      <c r="AJ48" s="307" t="s">
        <v>138</v>
      </c>
      <c r="AK48" s="295" t="s">
        <v>139</v>
      </c>
      <c r="AL48" s="319" t="s">
        <v>140</v>
      </c>
      <c r="AM48" s="320"/>
      <c r="AN48" s="320"/>
      <c r="AO48" s="321"/>
      <c r="AP48" s="295" t="s">
        <v>141</v>
      </c>
      <c r="AS48" s="84"/>
      <c r="AT48" s="85"/>
      <c r="AU48" s="86"/>
      <c r="AV48" s="86"/>
      <c r="AW48" s="86"/>
    </row>
    <row r="49" spans="1:144" s="83" customFormat="1" ht="26.45" customHeight="1" thickBot="1" x14ac:dyDescent="0.3">
      <c r="A49" s="304"/>
      <c r="B49" s="306"/>
      <c r="C49" s="296"/>
      <c r="D49" s="308"/>
      <c r="E49" s="296"/>
      <c r="F49" s="296"/>
      <c r="G49" s="310"/>
      <c r="H49" s="312"/>
      <c r="I49" s="314"/>
      <c r="J49" s="302"/>
      <c r="K49" s="302"/>
      <c r="L49" s="302"/>
      <c r="M49" s="296"/>
      <c r="N49" s="296"/>
      <c r="O49" s="88" t="s">
        <v>142</v>
      </c>
      <c r="P49" s="87" t="s">
        <v>122</v>
      </c>
      <c r="Q49" s="87" t="s">
        <v>143</v>
      </c>
      <c r="R49" s="300"/>
      <c r="S49" s="300"/>
      <c r="T49" s="296"/>
      <c r="U49" s="296"/>
      <c r="V49" s="296"/>
      <c r="W49" s="88"/>
      <c r="X49" s="302"/>
      <c r="Y49" s="302"/>
      <c r="Z49" s="302"/>
      <c r="AA49" s="302"/>
      <c r="AB49" s="302"/>
      <c r="AC49" s="296"/>
      <c r="AD49" s="316"/>
      <c r="AE49" s="296"/>
      <c r="AF49" s="318"/>
      <c r="AG49" s="318"/>
      <c r="AH49" s="318"/>
      <c r="AI49" s="318"/>
      <c r="AJ49" s="308"/>
      <c r="AK49" s="296"/>
      <c r="AL49" s="89" t="s">
        <v>144</v>
      </c>
      <c r="AM49" s="90" t="s">
        <v>8</v>
      </c>
      <c r="AN49" s="90" t="s">
        <v>145</v>
      </c>
      <c r="AO49" s="91" t="s">
        <v>146</v>
      </c>
      <c r="AP49" s="296"/>
      <c r="AS49" s="85"/>
      <c r="AT49" s="85"/>
      <c r="AU49" s="86"/>
      <c r="AV49" s="86"/>
      <c r="AW49" s="86"/>
    </row>
    <row r="50" spans="1:144" s="192" customFormat="1" ht="16.149999999999999" customHeight="1" x14ac:dyDescent="0.2">
      <c r="A50" s="175" t="s">
        <v>94</v>
      </c>
      <c r="B50" s="176">
        <f>9393+9393</f>
        <v>18786</v>
      </c>
      <c r="C50" s="177" t="e">
        <f>SUMIF('[1]FIRST CUT-OFF'!$A:$A,[1]DRDC!$A50,'[1]FIRST CUT-OFF'!C:C)+SUMIF('[1]SECOND CUT-OFF'!$A:$A,[1]DRDC!$A50,'[1]SECOND CUT-OFF'!C:C)</f>
        <v>#VALUE!</v>
      </c>
      <c r="D50" s="177" t="e">
        <f>SUMIF('[1]FIRST CUT-OFF'!$A:$A,[1]DRDC!$A50,'[1]FIRST CUT-OFF'!D:D)+SUMIF('[1]SECOND CUT-OFF'!$A:$A,[1]DRDC!$A50,'[1]SECOND CUT-OFF'!D:D)</f>
        <v>#VALUE!</v>
      </c>
      <c r="E50" s="177" t="e">
        <f>SUMIF('[1]FIRST CUT-OFF'!$A:$A,[1]DRDC!$A50,'[1]FIRST CUT-OFF'!E:E)+SUMIF('[1]SECOND CUT-OFF'!$A:$A,[1]DRDC!$A50,'[1]SECOND CUT-OFF'!E:E)</f>
        <v>#VALUE!</v>
      </c>
      <c r="F50" s="177" t="e">
        <f>SUMIF('[1]FIRST CUT-OFF'!$A:$A,[1]DRDC!$A50,'[1]FIRST CUT-OFF'!F:F)+SUMIF('[1]SECOND CUT-OFF'!$A:$A,[1]DRDC!$A50,'[1]SECOND CUT-OFF'!F:F)</f>
        <v>#VALUE!</v>
      </c>
      <c r="G50" s="178" t="e">
        <f t="shared" ref="G50:G59" si="13">C50+D50+E50+F50</f>
        <v>#VALUE!</v>
      </c>
      <c r="H50" s="96" t="s">
        <v>153</v>
      </c>
      <c r="I50" s="179" t="e">
        <f>SUMIF('[1] NEW SSS'!$P:$P,[1]DRDC!H50,'[1] NEW SSS'!$G:$G)+SUMIF('[1] NEW SSS'!$P:$P,[1]DRDC!H50,'[1] NEW SSS'!$K:$K)</f>
        <v>#VALUE!</v>
      </c>
      <c r="J50" s="180" t="e">
        <f>SUMIF('[1] NEW SSS'!$P:$P,[1]DRDC!H50,'[1] NEW SSS'!$F:$F)+SUMIF('[1] NEW SSS'!$P:$P,[1]DRDC!H50,'[1] NEW SSS'!$J:$J)</f>
        <v>#VALUE!</v>
      </c>
      <c r="K50" s="181" t="e">
        <f t="shared" ref="K50:K59" si="14">I50+J50</f>
        <v>#VALUE!</v>
      </c>
      <c r="L50" s="180" t="e">
        <f>SUMIF('[1] NEW SSS'!$P:$P,[1]DRDC!H50,'[1] NEW SSS'!$I:$I)</f>
        <v>#VALUE!</v>
      </c>
      <c r="M50" s="182" t="e">
        <f>SUMIF('[1]FIRST CUT-OFF'!$A:$A,[1]DRDC!$A50,'[1]FIRST CUT-OFF'!M:M)+SUMIF('[1]SECOND CUT-OFF'!$A:$A,[1]DRDC!$A50,'[1]SECOND CUT-OFF'!M:M)</f>
        <v>#VALUE!</v>
      </c>
      <c r="N50" s="183" t="e">
        <f>SUMIF('[1]FIRST CUT-OFF'!$A:$A,[1]DRDC!$A50,'[1]FIRST CUT-OFF'!N:N)+SUMIF('[1]SECOND CUT-OFF'!$A:$A,[1]DRDC!$A50,'[1]SECOND CUT-OFF'!N:N)</f>
        <v>#VALUE!</v>
      </c>
      <c r="O50" s="184">
        <f>Q50/2</f>
        <v>469.65000000000003</v>
      </c>
      <c r="P50" s="185">
        <f>Q50-O50</f>
        <v>469.65000000000003</v>
      </c>
      <c r="Q50" s="186">
        <f t="shared" ref="Q50:Q59" si="15">B50*0.05</f>
        <v>939.30000000000007</v>
      </c>
      <c r="R50" s="187">
        <v>200</v>
      </c>
      <c r="S50" s="187">
        <f>R50</f>
        <v>200</v>
      </c>
      <c r="T50" s="183" t="e">
        <f>SUMIF('[1]FIRST CUT-OFF'!$A:$A,[1]DRDC!$A50,'[1]FIRST CUT-OFF'!T:T)+SUMIF('[1]SECOND CUT-OFF'!$A:$A,[1]DRDC!$A50,'[1]SECOND CUT-OFF'!T:T)</f>
        <v>#VALUE!</v>
      </c>
      <c r="U50" s="183" t="e">
        <f>SUMIF('[1]FIRST CUT-OFF'!$A:$A,[1]DRDC!$A50,'[1]FIRST CUT-OFF'!U:U)+SUMIF('[1]SECOND CUT-OFF'!$A:$A,[1]DRDC!$A50,'[1]SECOND CUT-OFF'!U:U)</f>
        <v>#VALUE!</v>
      </c>
      <c r="V50" s="183" t="e">
        <f>SUMIF('[1]FIRST CUT-OFF'!$A:$A,[1]DRDC!$A50,'[1]FIRST CUT-OFF'!V:V)+SUMIF('[1]SECOND CUT-OFF'!$A:$A,[1]DRDC!$A50,'[1]SECOND CUT-OFF'!V:V)</f>
        <v>#VALUE!</v>
      </c>
      <c r="W50" s="187" t="s">
        <v>150</v>
      </c>
      <c r="X50" s="181" t="e">
        <f t="shared" ref="X50:X59" si="16">SUM(G50-I50-O50-R50)</f>
        <v>#VALUE!</v>
      </c>
      <c r="Y50" s="181" t="e">
        <f>SUMIF([1]TAX!I:I,[1]DRDC!W50,[1]TAX!J:J)</f>
        <v>#VALUE!</v>
      </c>
      <c r="Z50" s="181" t="e">
        <f>SUMIF([1]TAX!I:I,[1]DRDC!W50,[1]TAX!K:K)</f>
        <v>#VALUE!</v>
      </c>
      <c r="AA50" s="181" t="e">
        <f>SUMIF([1]TAX!I:I,[1]DRDC!W50,[1]TAX!L:L)</f>
        <v>#VALUE!</v>
      </c>
      <c r="AB50" s="181" t="e">
        <f t="shared" ref="AB50:AB54" si="17">(X50-Y50)*Z50+AA50</f>
        <v>#VALUE!</v>
      </c>
      <c r="AC50" s="183" t="e">
        <f>SUMIF('[1]FIRST CUT-OFF'!$A:$A,[1]DRDC!$A50,'[1]FIRST CUT-OFF'!AC:AC)+SUMIF('[1]SECOND CUT-OFF'!$A:$A,[1]DRDC!$A50,'[1]SECOND CUT-OFF'!AC:AC)</f>
        <v>#VALUE!</v>
      </c>
      <c r="AD50" s="177" t="e">
        <f>SUMIF('[1]FIRST CUT-OFF'!$A:$A,[1]DRDC!$A50,'[1]FIRST CUT-OFF'!AD:AD)+SUMIF('[1]SECOND CUT-OFF'!$A:$A,[1]DRDC!$A50,'[1]SECOND CUT-OFF'!AD:AD)</f>
        <v>#VALUE!</v>
      </c>
      <c r="AE50" s="188" t="e">
        <f>SUMIF('[1]FIRST CUT-OFF'!$A:$A,[1]DRDC!$A50,'[1]FIRST CUT-OFF'!AE:AE)+SUMIF('[1]SECOND CUT-OFF'!$A:$A,[1]DRDC!$A50,'[1]SECOND CUT-OFF'!AE:AE)</f>
        <v>#VALUE!</v>
      </c>
      <c r="AF50" s="189" t="e">
        <f>SUMIF('[1]FIRST CUT-OFF'!$A:$A,[1]DRDC!$A50,'[1]FIRST CUT-OFF'!AF:AF)+SUMIF('[1]SECOND CUT-OFF'!$A:$A,[1]DRDC!$A50,'[1]SECOND CUT-OFF'!AF:AF)</f>
        <v>#VALUE!</v>
      </c>
      <c r="AG50" s="189" t="e">
        <f>SUMIF('[1]FIRST CUT-OFF'!$A:$A,[1]DRDC!$A50,'[1]FIRST CUT-OFF'!AG:AG)+SUMIF('[1]SECOND CUT-OFF'!$A:$A,[1]DRDC!$A50,'[1]SECOND CUT-OFF'!AG:AG)</f>
        <v>#VALUE!</v>
      </c>
      <c r="AH50" s="189" t="e">
        <f>SUMIF('[1]FIRST CUT-OFF'!$A:$A,[1]DRDC!$A50,'[1]FIRST CUT-OFF'!AH:AH)+SUMIF('[1]SECOND CUT-OFF'!$A:$A,[1]DRDC!$A50,'[1]SECOND CUT-OFF'!AH:AH)</f>
        <v>#VALUE!</v>
      </c>
      <c r="AI50" s="189" t="e">
        <f>SUMIF('[1]FIRST CUT-OFF'!$A:$A,[1]DRDC!$A50,'[1]FIRST CUT-OFF'!AI:AI)+SUMIF('[1]SECOND CUT-OFF'!$A:$A,[1]DRDC!$A50,'[1]SECOND CUT-OFF'!AI:AI)</f>
        <v>#VALUE!</v>
      </c>
      <c r="AJ50" s="189" t="e">
        <f>SUMIF('[1]FIRST CUT-OFF'!$A:$A,[1]DRDC!$A50,'[1]FIRST CUT-OFF'!AJ:AJ)+SUMIF('[1]SECOND CUT-OFF'!$A:$A,[1]DRDC!$A50,'[1]SECOND CUT-OFF'!AJ:AJ)</f>
        <v>#VALUE!</v>
      </c>
      <c r="AK50" s="188" t="e">
        <f>G50-I50-M50-N50-O50-R50-T50-U50-V50-AB50-AC50-AD50-AE50-AF50-AG50-AJ50+AH50+AI50</f>
        <v>#VALUE!</v>
      </c>
      <c r="AL50" s="190" t="e">
        <f>SUMIF('[1]FIRST CUT-OFF'!$A:$A,[1]DRDC!$A50,'[1]FIRST CUT-OFF'!AL:AL)+SUMIF('[1]SECOND CUT-OFF'!$A:$A,[1]DRDC!$A50,'[1]SECOND CUT-OFF'!AL:AL)</f>
        <v>#VALUE!</v>
      </c>
      <c r="AM50" s="190" t="e">
        <f>SUMIF('[1]FIRST CUT-OFF'!$A:$A,[1]DRDC!$A50,'[1]FIRST CUT-OFF'!AM:AM)+SUMIF('[1]SECOND CUT-OFF'!$A:$A,[1]DRDC!$A50,'[1]SECOND CUT-OFF'!AM:AM)</f>
        <v>#VALUE!</v>
      </c>
      <c r="AN50" s="190" t="e">
        <f>SUMIF('[1]FIRST CUT-OFF'!$A:$A,[1]DRDC!$A50,'[1]FIRST CUT-OFF'!AN:AN)+SUMIF('[1]SECOND CUT-OFF'!$A:$A,[1]DRDC!$A50,'[1]SECOND CUT-OFF'!AN:AN)</f>
        <v>#VALUE!</v>
      </c>
      <c r="AO50" s="190" t="e">
        <f>SUMIF('[1]FIRST CUT-OFF'!$A:$A,[1]DRDC!$A50,'[1]FIRST CUT-OFF'!AO:AO)+SUMIF('[1]SECOND CUT-OFF'!$A:$A,[1]DRDC!$A50,'[1]SECOND CUT-OFF'!AO:AO)</f>
        <v>#VALUE!</v>
      </c>
      <c r="AP50" s="191" t="e">
        <f>AK50+AL50+AM50+AN50+AO50</f>
        <v>#VALUE!</v>
      </c>
      <c r="AR50" s="143"/>
      <c r="AS50" s="193" t="s">
        <v>35</v>
      </c>
      <c r="AT50" s="157">
        <f>89753.99-6817.56-11483.47</f>
        <v>71452.960000000006</v>
      </c>
      <c r="AU50" s="194"/>
      <c r="AV50" s="195"/>
      <c r="AW50" s="195"/>
      <c r="AY50" s="143"/>
    </row>
    <row r="51" spans="1:144" ht="16.149999999999999" customHeight="1" x14ac:dyDescent="0.25">
      <c r="A51" s="111" t="s">
        <v>113</v>
      </c>
      <c r="B51" s="196">
        <v>23000</v>
      </c>
      <c r="C51" s="197" t="e">
        <f>SUMIF('[1]FIRST CUT-OFF'!$A:$A,[1]DRDC!$A51,'[1]FIRST CUT-OFF'!C:C)+SUMIF('[1]SECOND CUT-OFF'!$A:$A,[1]DRDC!$A51,'[1]SECOND CUT-OFF'!C:C)</f>
        <v>#VALUE!</v>
      </c>
      <c r="D51" s="197" t="e">
        <f>SUMIF('[1]FIRST CUT-OFF'!$A:$A,[1]DRDC!$A51,'[1]FIRST CUT-OFF'!D:D)+SUMIF('[1]SECOND CUT-OFF'!$A:$A,[1]DRDC!$A51,'[1]SECOND CUT-OFF'!D:D)</f>
        <v>#VALUE!</v>
      </c>
      <c r="E51" s="197" t="e">
        <f>SUMIF('[1]FIRST CUT-OFF'!$A:$A,[1]DRDC!$A51,'[1]FIRST CUT-OFF'!E:E)+SUMIF('[1]SECOND CUT-OFF'!$A:$A,[1]DRDC!$A51,'[1]SECOND CUT-OFF'!E:E)</f>
        <v>#VALUE!</v>
      </c>
      <c r="F51" s="197" t="e">
        <f>SUMIF('[1]FIRST CUT-OFF'!$A:$A,[1]DRDC!$A51,'[1]FIRST CUT-OFF'!F:F)+SUMIF('[1]SECOND CUT-OFF'!$A:$A,[1]DRDC!$A51,'[1]SECOND CUT-OFF'!F:F)</f>
        <v>#VALUE!</v>
      </c>
      <c r="G51" s="95" t="e">
        <f t="shared" si="13"/>
        <v>#VALUE!</v>
      </c>
      <c r="H51" s="96" t="s">
        <v>169</v>
      </c>
      <c r="I51" s="97" t="e">
        <f>SUMIF('[1] NEW SSS'!$P:$P,[1]DRDC!H51,'[1] NEW SSS'!$G:$G)+SUMIF('[1] NEW SSS'!$P:$P,[1]DRDC!H51,'[1] NEW SSS'!$K:$K)</f>
        <v>#VALUE!</v>
      </c>
      <c r="J51" s="98" t="e">
        <f>SUMIF('[1] NEW SSS'!$P:$P,[1]DRDC!H51,'[1] NEW SSS'!$F:$F)+SUMIF('[1] NEW SSS'!$P:$P,[1]DRDC!H51,'[1] NEW SSS'!$J:$J)</f>
        <v>#VALUE!</v>
      </c>
      <c r="K51" s="98" t="e">
        <f t="shared" si="14"/>
        <v>#VALUE!</v>
      </c>
      <c r="L51" s="98" t="e">
        <f>SUMIF('[1] NEW SSS'!$P:$P,[1]DRDC!H51,'[1] NEW SSS'!$I:$I)</f>
        <v>#VALUE!</v>
      </c>
      <c r="M51" s="99" t="e">
        <f>SUMIF('[1]FIRST CUT-OFF'!$A:$A,[1]DRDC!$A51,'[1]FIRST CUT-OFF'!M:M)+SUMIF('[1]SECOND CUT-OFF'!$A:$A,[1]DRDC!$A51,'[1]SECOND CUT-OFF'!M:M)</f>
        <v>#VALUE!</v>
      </c>
      <c r="N51" s="198" t="e">
        <f>SUMIF('[1]FIRST CUT-OFF'!$A:$A,[1]DRDC!$A51,'[1]FIRST CUT-OFF'!N:N)+SUMIF('[1]SECOND CUT-OFF'!$A:$A,[1]DRDC!$A51,'[1]SECOND CUT-OFF'!N:N)</f>
        <v>#VALUE!</v>
      </c>
      <c r="O51" s="104">
        <f t="shared" ref="O51:O59" si="18">Q51/2</f>
        <v>575</v>
      </c>
      <c r="P51" s="98">
        <f t="shared" ref="P51:P59" si="19">Q51-O51</f>
        <v>575</v>
      </c>
      <c r="Q51" s="98">
        <f t="shared" si="15"/>
        <v>1150</v>
      </c>
      <c r="R51" s="187">
        <v>200</v>
      </c>
      <c r="S51" s="187">
        <f>R51</f>
        <v>200</v>
      </c>
      <c r="T51" s="198" t="e">
        <f>SUMIF('[1]FIRST CUT-OFF'!$A:$A,[1]DRDC!$A51,'[1]FIRST CUT-OFF'!T:T)+SUMIF('[1]SECOND CUT-OFF'!$A:$A,[1]DRDC!$A51,'[1]SECOND CUT-OFF'!T:T)</f>
        <v>#VALUE!</v>
      </c>
      <c r="U51" s="198" t="e">
        <f>SUMIF('[1]FIRST CUT-OFF'!$A:$A,[1]DRDC!$A51,'[1]FIRST CUT-OFF'!U:U)+SUMIF('[1]SECOND CUT-OFF'!$A:$A,[1]DRDC!$A51,'[1]SECOND CUT-OFF'!U:U)</f>
        <v>#VALUE!</v>
      </c>
      <c r="V51" s="198" t="e">
        <f>SUMIF('[1]FIRST CUT-OFF'!$A:$A,[1]DRDC!$A51,'[1]FIRST CUT-OFF'!V:V)+SUMIF('[1]SECOND CUT-OFF'!$A:$A,[1]DRDC!$A51,'[1]SECOND CUT-OFF'!V:V)</f>
        <v>#VALUE!</v>
      </c>
      <c r="W51" s="104" t="s">
        <v>150</v>
      </c>
      <c r="X51" s="181" t="e">
        <f t="shared" si="16"/>
        <v>#VALUE!</v>
      </c>
      <c r="Y51" s="181" t="e">
        <f>SUMIF([1]TAX!I:I,[1]DRDC!W51,[1]TAX!J:J)</f>
        <v>#VALUE!</v>
      </c>
      <c r="Z51" s="98" t="e">
        <f>SUMIF([1]TAX!I:I,[1]DRDC!W51,[1]TAX!K:K)</f>
        <v>#VALUE!</v>
      </c>
      <c r="AA51" s="98" t="e">
        <f>SUMIF([1]TAX!I:I,[1]DRDC!W51,[1]TAX!L:L)</f>
        <v>#VALUE!</v>
      </c>
      <c r="AB51" s="181" t="e">
        <f t="shared" si="17"/>
        <v>#VALUE!</v>
      </c>
      <c r="AC51" s="198" t="e">
        <f>SUMIF('[1]FIRST CUT-OFF'!$A:$A,[1]DRDC!$A51,'[1]FIRST CUT-OFF'!AC:AC)+SUMIF('[1]SECOND CUT-OFF'!$A:$A,[1]DRDC!$A51,'[1]SECOND CUT-OFF'!AC:AC)</f>
        <v>#VALUE!</v>
      </c>
      <c r="AD51" s="197" t="e">
        <f>SUMIF('[1]FIRST CUT-OFF'!$A:$A,[1]DRDC!$A51,'[1]FIRST CUT-OFF'!AD:AD)+SUMIF('[1]SECOND CUT-OFF'!$A:$A,[1]DRDC!$A51,'[1]SECOND CUT-OFF'!AD:AD)</f>
        <v>#VALUE!</v>
      </c>
      <c r="AE51" s="105" t="e">
        <f>SUMIF('[1]FIRST CUT-OFF'!$A:$A,[1]DRDC!$A51,'[1]FIRST CUT-OFF'!AE:AE)+SUMIF('[1]SECOND CUT-OFF'!$A:$A,[1]DRDC!$A51,'[1]SECOND CUT-OFF'!AE:AE)</f>
        <v>#VALUE!</v>
      </c>
      <c r="AF51" s="106" t="e">
        <f>SUMIF('[1]FIRST CUT-OFF'!$A:$A,[1]DRDC!$A51,'[1]FIRST CUT-OFF'!AF:AF)+SUMIF('[1]SECOND CUT-OFF'!$A:$A,[1]DRDC!$A51,'[1]SECOND CUT-OFF'!AF:AF)</f>
        <v>#VALUE!</v>
      </c>
      <c r="AG51" s="106" t="e">
        <f>SUMIF('[1]FIRST CUT-OFF'!$A:$A,[1]DRDC!$A51,'[1]FIRST CUT-OFF'!AG:AG)+SUMIF('[1]SECOND CUT-OFF'!$A:$A,[1]DRDC!$A51,'[1]SECOND CUT-OFF'!AG:AG)</f>
        <v>#VALUE!</v>
      </c>
      <c r="AH51" s="106" t="e">
        <f>SUMIF('[1]FIRST CUT-OFF'!$A:$A,[1]DRDC!$A51,'[1]FIRST CUT-OFF'!AH:AH)+SUMIF('[1]SECOND CUT-OFF'!$A:$A,[1]DRDC!$A51,'[1]SECOND CUT-OFF'!AH:AH)</f>
        <v>#VALUE!</v>
      </c>
      <c r="AI51" s="106" t="e">
        <f>SUMIF('[1]FIRST CUT-OFF'!$A:$A,[1]DRDC!$A51,'[1]FIRST CUT-OFF'!AI:AI)+SUMIF('[1]SECOND CUT-OFF'!$A:$A,[1]DRDC!$A51,'[1]SECOND CUT-OFF'!AI:AI)</f>
        <v>#VALUE!</v>
      </c>
      <c r="AJ51" s="106" t="e">
        <f>SUMIF('[1]FIRST CUT-OFF'!$A:$A,[1]DRDC!$A51,'[1]FIRST CUT-OFF'!AJ:AJ)+SUMIF('[1]SECOND CUT-OFF'!$A:$A,[1]DRDC!$A51,'[1]SECOND CUT-OFF'!AJ:AJ)</f>
        <v>#VALUE!</v>
      </c>
      <c r="AK51" s="188" t="e">
        <f t="shared" ref="AK51:AK58" si="20">G51-I51-M51-N51-O51-R51-T51-U51-V51-AB51-AC51-AD51-AE51-AF51-AG51-AJ51+AH51+AI51</f>
        <v>#VALUE!</v>
      </c>
      <c r="AL51" s="113" t="e">
        <f>SUMIF('[1]FIRST CUT-OFF'!$A:$A,[1]DRDC!$A51,'[1]FIRST CUT-OFF'!AL:AL)+SUMIF('[1]SECOND CUT-OFF'!$A:$A,[1]DRDC!$A51,'[1]SECOND CUT-OFF'!AL:AL)</f>
        <v>#VALUE!</v>
      </c>
      <c r="AM51" s="107" t="e">
        <f>SUMIF('[1]FIRST CUT-OFF'!$A:$A,[1]DRDC!$A51,'[1]FIRST CUT-OFF'!AM:AM)+SUMIF('[1]SECOND CUT-OFF'!$A:$A,[1]DRDC!$A51,'[1]SECOND CUT-OFF'!AM:AM)</f>
        <v>#VALUE!</v>
      </c>
      <c r="AN51" s="107" t="e">
        <f>SUMIF('[1]FIRST CUT-OFF'!$A:$A,[1]DRDC!$A51,'[1]FIRST CUT-OFF'!AN:AN)+SUMIF('[1]SECOND CUT-OFF'!$A:$A,[1]DRDC!$A51,'[1]SECOND CUT-OFF'!AN:AN)</f>
        <v>#VALUE!</v>
      </c>
      <c r="AO51" s="107" t="e">
        <f>SUMIF('[1]FIRST CUT-OFF'!$A:$A,[1]DRDC!$A51,'[1]FIRST CUT-OFF'!AO:AO)+SUMIF('[1]SECOND CUT-OFF'!$A:$A,[1]DRDC!$A51,'[1]SECOND CUT-OFF'!AO:AO)</f>
        <v>#VALUE!</v>
      </c>
      <c r="AP51" s="108" t="e">
        <f>AK51+AL51+AM51+AN51-AO51</f>
        <v>#VALUE!</v>
      </c>
      <c r="AR51" s="109"/>
      <c r="AS51" s="199" t="s">
        <v>39</v>
      </c>
      <c r="AT51" s="157">
        <f>11483.47+6817.56</f>
        <v>18301.03</v>
      </c>
      <c r="AU51" s="194" t="s">
        <v>51</v>
      </c>
      <c r="AY51" s="143"/>
    </row>
    <row r="52" spans="1:144" s="192" customFormat="1" ht="16.149999999999999" customHeight="1" x14ac:dyDescent="0.2">
      <c r="A52" s="200" t="s">
        <v>95</v>
      </c>
      <c r="B52" s="201">
        <f>9375+9375</f>
        <v>18750</v>
      </c>
      <c r="C52" s="177" t="e">
        <f>SUMIF('[1]FIRST CUT-OFF'!$A:$A,[1]DRDC!$A52,'[1]FIRST CUT-OFF'!C:C)+SUMIF('[1]SECOND CUT-OFF'!$A:$A,[1]DRDC!$A52,'[1]SECOND CUT-OFF'!C:C)</f>
        <v>#VALUE!</v>
      </c>
      <c r="D52" s="177" t="e">
        <f>SUMIF('[1]FIRST CUT-OFF'!$A:$A,[1]DRDC!$A52,'[1]FIRST CUT-OFF'!D:D)+SUMIF('[1]SECOND CUT-OFF'!$A:$A,[1]DRDC!$A52,'[1]SECOND CUT-OFF'!D:D)</f>
        <v>#VALUE!</v>
      </c>
      <c r="E52" s="177" t="e">
        <f>SUMIF('[1]FIRST CUT-OFF'!$A:$A,[1]DRDC!$A52,'[1]FIRST CUT-OFF'!E:E)+SUMIF('[1]SECOND CUT-OFF'!$A:$A,[1]DRDC!$A52,'[1]SECOND CUT-OFF'!E:E)</f>
        <v>#VALUE!</v>
      </c>
      <c r="F52" s="177" t="e">
        <f>SUMIF('[1]FIRST CUT-OFF'!$A:$A,[1]DRDC!$A52,'[1]FIRST CUT-OFF'!F:F)+SUMIF('[1]SECOND CUT-OFF'!$A:$A,[1]DRDC!$A52,'[1]SECOND CUT-OFF'!F:F)</f>
        <v>#VALUE!</v>
      </c>
      <c r="G52" s="178" t="e">
        <f t="shared" si="13"/>
        <v>#VALUE!</v>
      </c>
      <c r="H52" s="96" t="s">
        <v>153</v>
      </c>
      <c r="I52" s="179" t="e">
        <f>SUMIF('[1] NEW SSS'!$P:$P,[1]DRDC!H52,'[1] NEW SSS'!$G:$G)+SUMIF('[1] NEW SSS'!$P:$P,[1]DRDC!H52,'[1] NEW SSS'!$K:$K)</f>
        <v>#VALUE!</v>
      </c>
      <c r="J52" s="181" t="e">
        <f>SUMIF('[1] NEW SSS'!$P:$P,[1]DRDC!H52,'[1] NEW SSS'!$F:$F)+SUMIF('[1] NEW SSS'!$P:$P,[1]DRDC!H52,'[1] NEW SSS'!$J:$J)</f>
        <v>#VALUE!</v>
      </c>
      <c r="K52" s="181" t="e">
        <f t="shared" si="14"/>
        <v>#VALUE!</v>
      </c>
      <c r="L52" s="181" t="e">
        <f>SUMIF('[1] NEW SSS'!$P:$P,[1]DRDC!H52,'[1] NEW SSS'!$I:$I)</f>
        <v>#VALUE!</v>
      </c>
      <c r="M52" s="182" t="e">
        <f>SUMIF('[1]FIRST CUT-OFF'!$A:$A,[1]DRDC!$A52,'[1]FIRST CUT-OFF'!M:M)+SUMIF('[1]SECOND CUT-OFF'!$A:$A,[1]DRDC!$A52,'[1]SECOND CUT-OFF'!M:M)</f>
        <v>#VALUE!</v>
      </c>
      <c r="N52" s="183" t="e">
        <f>SUMIF('[1]FIRST CUT-OFF'!$A:$A,[1]DRDC!$A52,'[1]FIRST CUT-OFF'!N:N)+SUMIF('[1]SECOND CUT-OFF'!$A:$A,[1]DRDC!$A52,'[1]SECOND CUT-OFF'!N:N)</f>
        <v>#VALUE!</v>
      </c>
      <c r="O52" s="184">
        <f t="shared" si="18"/>
        <v>468.75</v>
      </c>
      <c r="P52" s="185">
        <f t="shared" si="19"/>
        <v>468.75</v>
      </c>
      <c r="Q52" s="186">
        <f t="shared" si="15"/>
        <v>937.5</v>
      </c>
      <c r="R52" s="187">
        <v>200</v>
      </c>
      <c r="S52" s="187">
        <f>R52</f>
        <v>200</v>
      </c>
      <c r="T52" s="183" t="e">
        <f>SUMIF('[1]FIRST CUT-OFF'!$A:$A,[1]DRDC!$A52,'[1]FIRST CUT-OFF'!T:T)+SUMIF('[1]SECOND CUT-OFF'!$A:$A,[1]DRDC!$A52,'[1]SECOND CUT-OFF'!T:T)</f>
        <v>#VALUE!</v>
      </c>
      <c r="U52" s="183" t="e">
        <f>SUMIF('[1]FIRST CUT-OFF'!$A:$A,[1]DRDC!$A52,'[1]FIRST CUT-OFF'!U:U)+SUMIF('[1]SECOND CUT-OFF'!$A:$A,[1]DRDC!$A52,'[1]SECOND CUT-OFF'!U:U)</f>
        <v>#VALUE!</v>
      </c>
      <c r="V52" s="183" t="e">
        <f>SUMIF('[1]FIRST CUT-OFF'!$A:$A,[1]DRDC!$A52,'[1]FIRST CUT-OFF'!V:V)+SUMIF('[1]SECOND CUT-OFF'!$A:$A,[1]DRDC!$A52,'[1]SECOND CUT-OFF'!V:V)</f>
        <v>#VALUE!</v>
      </c>
      <c r="W52" s="104" t="s">
        <v>150</v>
      </c>
      <c r="X52" s="181" t="e">
        <f t="shared" si="16"/>
        <v>#VALUE!</v>
      </c>
      <c r="Y52" s="181" t="e">
        <f>SUMIF([1]TAX!I:I,[1]DRDC!W52,[1]TAX!J:J)</f>
        <v>#VALUE!</v>
      </c>
      <c r="Z52" s="181" t="e">
        <f>SUMIF([1]TAX!I:I,[1]DRDC!W52,[1]TAX!K:K)</f>
        <v>#VALUE!</v>
      </c>
      <c r="AA52" s="181" t="e">
        <f>SUMIF([1]TAX!I:I,[1]DRDC!W52,[1]TAX!L:L)</f>
        <v>#VALUE!</v>
      </c>
      <c r="AB52" s="181" t="e">
        <f t="shared" si="17"/>
        <v>#VALUE!</v>
      </c>
      <c r="AC52" s="183" t="e">
        <f>SUMIF('[1]FIRST CUT-OFF'!$A:$A,[1]DRDC!$A52,'[1]FIRST CUT-OFF'!AC:AC)+SUMIF('[1]SECOND CUT-OFF'!$A:$A,[1]DRDC!$A52,'[1]SECOND CUT-OFF'!AC:AC)</f>
        <v>#VALUE!</v>
      </c>
      <c r="AD52" s="177" t="e">
        <f>SUMIF('[1]FIRST CUT-OFF'!$A:$A,[1]DRDC!$A52,'[1]FIRST CUT-OFF'!AD:AD)+SUMIF('[1]SECOND CUT-OFF'!$A:$A,[1]DRDC!$A52,'[1]SECOND CUT-OFF'!AD:AD)</f>
        <v>#VALUE!</v>
      </c>
      <c r="AE52" s="188" t="e">
        <f>SUMIF('[1]FIRST CUT-OFF'!$A:$A,[1]DRDC!$A52,'[1]FIRST CUT-OFF'!AE:AE)+SUMIF('[1]SECOND CUT-OFF'!$A:$A,[1]DRDC!$A52,'[1]SECOND CUT-OFF'!AE:AE)</f>
        <v>#VALUE!</v>
      </c>
      <c r="AF52" s="189" t="e">
        <f>SUMIF('[1]FIRST CUT-OFF'!$A:$A,[1]DRDC!$A52,'[1]FIRST CUT-OFF'!AF:AF)+SUMIF('[1]SECOND CUT-OFF'!$A:$A,[1]DRDC!$A52,'[1]SECOND CUT-OFF'!AF:AF)</f>
        <v>#VALUE!</v>
      </c>
      <c r="AG52" s="189" t="e">
        <f>SUMIF('[1]FIRST CUT-OFF'!$A:$A,[1]DRDC!$A52,'[1]FIRST CUT-OFF'!AG:AG)+SUMIF('[1]SECOND CUT-OFF'!$A:$A,[1]DRDC!$A52,'[1]SECOND CUT-OFF'!AG:AG)</f>
        <v>#VALUE!</v>
      </c>
      <c r="AH52" s="189" t="e">
        <f>SUMIF('[1]FIRST CUT-OFF'!$A:$A,[1]DRDC!$A52,'[1]FIRST CUT-OFF'!AH:AH)+SUMIF('[1]SECOND CUT-OFF'!$A:$A,[1]DRDC!$A52,'[1]SECOND CUT-OFF'!AH:AH)</f>
        <v>#VALUE!</v>
      </c>
      <c r="AI52" s="189" t="e">
        <f>SUMIF('[1]FIRST CUT-OFF'!$A:$A,[1]DRDC!$A52,'[1]FIRST CUT-OFF'!AI:AI)+SUMIF('[1]SECOND CUT-OFF'!$A:$A,[1]DRDC!$A52,'[1]SECOND CUT-OFF'!AI:AI)</f>
        <v>#VALUE!</v>
      </c>
      <c r="AJ52" s="189" t="e">
        <f>SUMIF('[1]FIRST CUT-OFF'!$A:$A,[1]DRDC!$A52,'[1]FIRST CUT-OFF'!AJ:AJ)+SUMIF('[1]SECOND CUT-OFF'!$A:$A,[1]DRDC!$A52,'[1]SECOND CUT-OFF'!AJ:AJ)</f>
        <v>#VALUE!</v>
      </c>
      <c r="AK52" s="188" t="e">
        <f t="shared" si="20"/>
        <v>#VALUE!</v>
      </c>
      <c r="AL52" s="202" t="e">
        <f>SUMIF('[1]FIRST CUT-OFF'!$A:$A,[1]DRDC!$A52,'[1]FIRST CUT-OFF'!AL:AL)+SUMIF('[1]SECOND CUT-OFF'!$A:$A,[1]DRDC!$A52,'[1]SECOND CUT-OFF'!AL:AL)</f>
        <v>#VALUE!</v>
      </c>
      <c r="AM52" s="190" t="e">
        <f>SUMIF('[1]FIRST CUT-OFF'!$A:$A,[1]DRDC!$A52,'[1]FIRST CUT-OFF'!AM:AM)+SUMIF('[1]SECOND CUT-OFF'!$A:$A,[1]DRDC!$A52,'[1]SECOND CUT-OFF'!AM:AM)</f>
        <v>#VALUE!</v>
      </c>
      <c r="AN52" s="190" t="e">
        <f>SUMIF('[1]FIRST CUT-OFF'!$A:$A,[1]DRDC!$A52,'[1]FIRST CUT-OFF'!AN:AN)+SUMIF('[1]SECOND CUT-OFF'!$A:$A,[1]DRDC!$A52,'[1]SECOND CUT-OFF'!AN:AN)</f>
        <v>#VALUE!</v>
      </c>
      <c r="AO52" s="190" t="e">
        <f>SUMIF('[1]FIRST CUT-OFF'!$A:$A,[1]DRDC!$A52,'[1]FIRST CUT-OFF'!AO:AO)+SUMIF('[1]SECOND CUT-OFF'!$A:$A,[1]DRDC!$A52,'[1]SECOND CUT-OFF'!AO:AO)</f>
        <v>#VALUE!</v>
      </c>
      <c r="AP52" s="191" t="e">
        <f>AK52+AL52+AM52+AN52+AO52</f>
        <v>#VALUE!</v>
      </c>
      <c r="AR52" s="143"/>
      <c r="AS52" s="199" t="s">
        <v>37</v>
      </c>
      <c r="AT52" s="203">
        <v>7200</v>
      </c>
      <c r="AU52" s="194" t="s">
        <v>50</v>
      </c>
      <c r="AV52" s="195"/>
      <c r="AW52" s="195"/>
      <c r="AY52" s="143"/>
    </row>
    <row r="53" spans="1:144" s="192" customFormat="1" ht="16.149999999999999" customHeight="1" x14ac:dyDescent="0.2">
      <c r="A53" s="200" t="s">
        <v>109</v>
      </c>
      <c r="B53" s="201">
        <v>14000</v>
      </c>
      <c r="C53" s="177" t="e">
        <f>SUMIF('[1]FIRST CUT-OFF'!$A:$A,[1]DRDC!$A53,'[1]FIRST CUT-OFF'!C:C)+SUMIF('[1]SECOND CUT-OFF'!$A:$A,[1]DRDC!$A53,'[1]SECOND CUT-OFF'!C:C)</f>
        <v>#VALUE!</v>
      </c>
      <c r="D53" s="177" t="e">
        <f>SUMIF('[1]FIRST CUT-OFF'!$A:$A,[1]DRDC!$A53,'[1]FIRST CUT-OFF'!D:D)+SUMIF('[1]SECOND CUT-OFF'!$A:$A,[1]DRDC!$A53,'[1]SECOND CUT-OFF'!D:D)</f>
        <v>#VALUE!</v>
      </c>
      <c r="E53" s="177" t="e">
        <f>SUMIF('[1]FIRST CUT-OFF'!$A:$A,[1]DRDC!$A53,'[1]FIRST CUT-OFF'!E:E)+SUMIF('[1]SECOND CUT-OFF'!$A:$A,[1]DRDC!$A53,'[1]SECOND CUT-OFF'!E:E)</f>
        <v>#VALUE!</v>
      </c>
      <c r="F53" s="177" t="e">
        <f>SUMIF('[1]FIRST CUT-OFF'!$A:$A,[1]DRDC!$A53,'[1]FIRST CUT-OFF'!F:F)+SUMIF('[1]SECOND CUT-OFF'!$A:$A,[1]DRDC!$A53,'[1]SECOND CUT-OFF'!F:F)</f>
        <v>#VALUE!</v>
      </c>
      <c r="G53" s="178" t="e">
        <f t="shared" si="13"/>
        <v>#VALUE!</v>
      </c>
      <c r="H53" s="96" t="s">
        <v>175</v>
      </c>
      <c r="I53" s="179" t="e">
        <f>SUMIF('[1] NEW SSS'!$P:$P,[1]DRDC!H53,'[1] NEW SSS'!$G:$G)+SUMIF('[1] NEW SSS'!$P:$P,[1]DRDC!H53,'[1] NEW SSS'!$K:$K)</f>
        <v>#VALUE!</v>
      </c>
      <c r="J53" s="181" t="e">
        <f>SUMIF('[1] NEW SSS'!$P:$P,[1]DRDC!H53,'[1] NEW SSS'!$F:$F)+SUMIF('[1] NEW SSS'!$P:$P,[1]DRDC!H53,'[1] NEW SSS'!$J:$J)</f>
        <v>#VALUE!</v>
      </c>
      <c r="K53" s="181" t="e">
        <f t="shared" si="14"/>
        <v>#VALUE!</v>
      </c>
      <c r="L53" s="181" t="e">
        <f>SUMIF('[1] NEW SSS'!$P:$P,[1]DRDC!H53,'[1] NEW SSS'!$I:$I)</f>
        <v>#VALUE!</v>
      </c>
      <c r="M53" s="182" t="e">
        <f>SUMIF('[1]FIRST CUT-OFF'!$A:$A,[1]DRDC!$A53,'[1]FIRST CUT-OFF'!M:M)+SUMIF('[1]SECOND CUT-OFF'!$A:$A,[1]DRDC!$A53,'[1]SECOND CUT-OFF'!M:M)</f>
        <v>#VALUE!</v>
      </c>
      <c r="N53" s="183" t="e">
        <f>SUMIF('[1]FIRST CUT-OFF'!$A:$A,[1]DRDC!$A53,'[1]FIRST CUT-OFF'!N:N)+SUMIF('[1]SECOND CUT-OFF'!$A:$A,[1]DRDC!$A53,'[1]SECOND CUT-OFF'!N:N)</f>
        <v>#VALUE!</v>
      </c>
      <c r="O53" s="184">
        <f t="shared" si="18"/>
        <v>350</v>
      </c>
      <c r="P53" s="185">
        <f t="shared" si="19"/>
        <v>350</v>
      </c>
      <c r="Q53" s="186">
        <f t="shared" si="15"/>
        <v>700</v>
      </c>
      <c r="R53" s="187">
        <v>200</v>
      </c>
      <c r="S53" s="187">
        <f t="shared" ref="S53:S57" si="21">R53</f>
        <v>200</v>
      </c>
      <c r="T53" s="183" t="e">
        <f>SUMIF('[1]FIRST CUT-OFF'!$A:$A,[1]DRDC!$A53,'[1]FIRST CUT-OFF'!T:T)+SUMIF('[1]SECOND CUT-OFF'!$A:$A,[1]DRDC!$A53,'[1]SECOND CUT-OFF'!T:T)</f>
        <v>#VALUE!</v>
      </c>
      <c r="U53" s="183" t="e">
        <f>SUMIF('[1]FIRST CUT-OFF'!$A:$A,[1]DRDC!$A53,'[1]FIRST CUT-OFF'!U:U)+SUMIF('[1]SECOND CUT-OFF'!$A:$A,[1]DRDC!$A53,'[1]SECOND CUT-OFF'!U:U)</f>
        <v>#VALUE!</v>
      </c>
      <c r="V53" s="183" t="e">
        <f>SUMIF('[1]FIRST CUT-OFF'!$A:$A,[1]DRDC!$A53,'[1]FIRST CUT-OFF'!V:V)+SUMIF('[1]SECOND CUT-OFF'!$A:$A,[1]DRDC!$A53,'[1]SECOND CUT-OFF'!V:V)</f>
        <v>#VALUE!</v>
      </c>
      <c r="W53" s="104" t="s">
        <v>150</v>
      </c>
      <c r="X53" s="181" t="e">
        <f t="shared" si="16"/>
        <v>#VALUE!</v>
      </c>
      <c r="Y53" s="181" t="e">
        <f>SUMIF([1]TAX!I:I,[1]DRDC!W53,[1]TAX!J:J)</f>
        <v>#VALUE!</v>
      </c>
      <c r="Z53" s="181" t="e">
        <f>SUMIF([1]TAX!I:I,[1]DRDC!W53,[1]TAX!K:K)</f>
        <v>#VALUE!</v>
      </c>
      <c r="AA53" s="181" t="e">
        <f>SUMIF([1]TAX!I:I,[1]DRDC!W53,[1]TAX!L:L)</f>
        <v>#VALUE!</v>
      </c>
      <c r="AB53" s="181" t="e">
        <f t="shared" si="17"/>
        <v>#VALUE!</v>
      </c>
      <c r="AC53" s="183" t="e">
        <f>SUMIF('[1]FIRST CUT-OFF'!$A:$A,[1]DRDC!$A53,'[1]FIRST CUT-OFF'!AC:AC)+SUMIF('[1]SECOND CUT-OFF'!$A:$A,[1]DRDC!$A53,'[1]SECOND CUT-OFF'!AC:AC)</f>
        <v>#VALUE!</v>
      </c>
      <c r="AD53" s="177" t="e">
        <f>SUMIF('[1]FIRST CUT-OFF'!$A:$A,[1]DRDC!$A53,'[1]FIRST CUT-OFF'!AD:AD)+SUMIF('[1]SECOND CUT-OFF'!$A:$A,[1]DRDC!$A53,'[1]SECOND CUT-OFF'!AD:AD)</f>
        <v>#VALUE!</v>
      </c>
      <c r="AE53" s="188" t="e">
        <f>SUMIF('[1]FIRST CUT-OFF'!$A:$A,[1]DRDC!$A53,'[1]FIRST CUT-OFF'!AE:AE)+SUMIF('[1]SECOND CUT-OFF'!$A:$A,[1]DRDC!$A53,'[1]SECOND CUT-OFF'!AE:AE)</f>
        <v>#VALUE!</v>
      </c>
      <c r="AF53" s="189" t="e">
        <f>SUMIF('[1]FIRST CUT-OFF'!$A:$A,[1]DRDC!$A53,'[1]FIRST CUT-OFF'!AF:AF)+SUMIF('[1]SECOND CUT-OFF'!$A:$A,[1]DRDC!$A53,'[1]SECOND CUT-OFF'!AF:AF)</f>
        <v>#VALUE!</v>
      </c>
      <c r="AG53" s="189" t="e">
        <f>SUMIF('[1]FIRST CUT-OFF'!$A:$A,[1]DRDC!$A53,'[1]FIRST CUT-OFF'!AG:AG)+SUMIF('[1]SECOND CUT-OFF'!$A:$A,[1]DRDC!$A53,'[1]SECOND CUT-OFF'!AG:AG)</f>
        <v>#VALUE!</v>
      </c>
      <c r="AH53" s="189" t="e">
        <f>SUMIF('[1]FIRST CUT-OFF'!$A:$A,[1]DRDC!$A53,'[1]FIRST CUT-OFF'!AH:AH)+SUMIF('[1]SECOND CUT-OFF'!$A:$A,[1]DRDC!$A53,'[1]SECOND CUT-OFF'!AH:AH)</f>
        <v>#VALUE!</v>
      </c>
      <c r="AI53" s="189" t="e">
        <f>SUMIF('[1]FIRST CUT-OFF'!$A:$A,[1]DRDC!$A53,'[1]FIRST CUT-OFF'!AI:AI)+SUMIF('[1]SECOND CUT-OFF'!$A:$A,[1]DRDC!$A53,'[1]SECOND CUT-OFF'!AI:AI)</f>
        <v>#VALUE!</v>
      </c>
      <c r="AJ53" s="189" t="e">
        <f>SUMIF('[1]FIRST CUT-OFF'!$A:$A,[1]DRDC!$A53,'[1]FIRST CUT-OFF'!AJ:AJ)+SUMIF('[1]SECOND CUT-OFF'!$A:$A,[1]DRDC!$A53,'[1]SECOND CUT-OFF'!AJ:AJ)</f>
        <v>#VALUE!</v>
      </c>
      <c r="AK53" s="188" t="e">
        <f t="shared" si="20"/>
        <v>#VALUE!</v>
      </c>
      <c r="AL53" s="202" t="e">
        <f>SUMIF('[1]FIRST CUT-OFF'!$A:$A,[1]DRDC!$A53,'[1]FIRST CUT-OFF'!AL:AL)+SUMIF('[1]SECOND CUT-OFF'!$A:$A,[1]DRDC!$A53,'[1]SECOND CUT-OFF'!AL:AL)</f>
        <v>#VALUE!</v>
      </c>
      <c r="AM53" s="190" t="e">
        <f>SUMIF('[1]FIRST CUT-OFF'!$A:$A,[1]DRDC!$A53,'[1]FIRST CUT-OFF'!AM:AM)+SUMIF('[1]SECOND CUT-OFF'!$A:$A,[1]DRDC!$A53,'[1]SECOND CUT-OFF'!AM:AM)</f>
        <v>#VALUE!</v>
      </c>
      <c r="AN53" s="190" t="e">
        <f>SUMIF('[1]FIRST CUT-OFF'!$A:$A,[1]DRDC!$A53,'[1]FIRST CUT-OFF'!AN:AN)+SUMIF('[1]SECOND CUT-OFF'!$A:$A,[1]DRDC!$A53,'[1]SECOND CUT-OFF'!AN:AN)</f>
        <v>#VALUE!</v>
      </c>
      <c r="AO53" s="190" t="e">
        <f>SUMIF('[1]FIRST CUT-OFF'!$A:$A,[1]DRDC!$A53,'[1]FIRST CUT-OFF'!AO:AO)+SUMIF('[1]SECOND CUT-OFF'!$A:$A,[1]DRDC!$A53,'[1]SECOND CUT-OFF'!AO:AO)</f>
        <v>#VALUE!</v>
      </c>
      <c r="AP53" s="191" t="e">
        <f>AK53+AL53+AM53+AN53+AO53</f>
        <v>#VALUE!</v>
      </c>
      <c r="AR53" s="143"/>
      <c r="AS53" s="204" t="s">
        <v>52</v>
      </c>
      <c r="AT53" s="159">
        <f>AT50+AT51+AT52</f>
        <v>96953.99</v>
      </c>
      <c r="AU53" s="205" t="s">
        <v>5</v>
      </c>
      <c r="AV53" s="195"/>
      <c r="AW53" s="195"/>
      <c r="AY53" s="143"/>
    </row>
    <row r="54" spans="1:144" s="192" customFormat="1" ht="16.149999999999999" customHeight="1" x14ac:dyDescent="0.2">
      <c r="A54" s="206" t="s">
        <v>96</v>
      </c>
      <c r="B54" s="176">
        <f>14500+14500</f>
        <v>29000</v>
      </c>
      <c r="C54" s="177" t="e">
        <f>SUMIF('[1]FIRST CUT-OFF'!$A:$A,[1]DRDC!$A54,'[1]FIRST CUT-OFF'!C:C)+SUMIF('[1]SECOND CUT-OFF'!$A:$A,[1]DRDC!$A54,'[1]SECOND CUT-OFF'!C:C)</f>
        <v>#VALUE!</v>
      </c>
      <c r="D54" s="177" t="e">
        <f>SUMIF('[1]FIRST CUT-OFF'!$A:$A,[1]DRDC!$A54,'[1]FIRST CUT-OFF'!D:D)+SUMIF('[1]SECOND CUT-OFF'!$A:$A,[1]DRDC!$A54,'[1]SECOND CUT-OFF'!D:D)</f>
        <v>#VALUE!</v>
      </c>
      <c r="E54" s="177" t="e">
        <f>SUMIF('[1]FIRST CUT-OFF'!$A:$A,[1]DRDC!$A54,'[1]FIRST CUT-OFF'!E:E)+SUMIF('[1]SECOND CUT-OFF'!$A:$A,[1]DRDC!$A54,'[1]SECOND CUT-OFF'!E:E)</f>
        <v>#VALUE!</v>
      </c>
      <c r="F54" s="177" t="e">
        <f>SUMIF('[1]FIRST CUT-OFF'!$A:$A,[1]DRDC!$A54,'[1]FIRST CUT-OFF'!F:F)+SUMIF('[1]SECOND CUT-OFF'!$A:$A,[1]DRDC!$A54,'[1]SECOND CUT-OFF'!F:F)</f>
        <v>#VALUE!</v>
      </c>
      <c r="G54" s="178" t="e">
        <f t="shared" si="13"/>
        <v>#VALUE!</v>
      </c>
      <c r="H54" s="96" t="s">
        <v>176</v>
      </c>
      <c r="I54" s="207" t="e">
        <f>SUMIF('[1] NEW SSS'!$P:$P,[1]DRDC!H54,'[1] NEW SSS'!$G:$G)+SUMIF('[1] NEW SSS'!$P:$P,[1]DRDC!H54,'[1] NEW SSS'!$K:$K)</f>
        <v>#VALUE!</v>
      </c>
      <c r="J54" s="186" t="e">
        <f>SUMIF('[1] NEW SSS'!$P:$P,[1]DRDC!H54,'[1] NEW SSS'!$F:$F)+SUMIF('[1] NEW SSS'!$P:$P,[1]DRDC!H54,'[1] NEW SSS'!$J:$J)</f>
        <v>#VALUE!</v>
      </c>
      <c r="K54" s="181" t="e">
        <f t="shared" si="14"/>
        <v>#VALUE!</v>
      </c>
      <c r="L54" s="185" t="e">
        <f>SUMIF('[1] NEW SSS'!$P:$P,[1]DRDC!H54,'[1] NEW SSS'!$I:$I)</f>
        <v>#VALUE!</v>
      </c>
      <c r="M54" s="208" t="e">
        <f>SUMIF('[1]FIRST CUT-OFF'!$A:$A,[1]DRDC!$A54,'[1]FIRST CUT-OFF'!M:M)+SUMIF('[1]SECOND CUT-OFF'!$A:$A,[1]DRDC!$A54,'[1]SECOND CUT-OFF'!M:M)</f>
        <v>#VALUE!</v>
      </c>
      <c r="N54" s="209" t="e">
        <f>SUMIF('[1]FIRST CUT-OFF'!$A:$A,[1]DRDC!$A54,'[1]FIRST CUT-OFF'!N:N)+SUMIF('[1]SECOND CUT-OFF'!$A:$A,[1]DRDC!$A54,'[1]SECOND CUT-OFF'!N:N)</f>
        <v>#VALUE!</v>
      </c>
      <c r="O54" s="184">
        <f t="shared" si="18"/>
        <v>725</v>
      </c>
      <c r="P54" s="185">
        <f t="shared" si="19"/>
        <v>725</v>
      </c>
      <c r="Q54" s="186">
        <f t="shared" si="15"/>
        <v>1450</v>
      </c>
      <c r="R54" s="187">
        <v>200</v>
      </c>
      <c r="S54" s="187">
        <f t="shared" si="21"/>
        <v>200</v>
      </c>
      <c r="T54" s="209" t="e">
        <f>SUMIF('[1]FIRST CUT-OFF'!$A:$A,[1]DRDC!$A54,'[1]FIRST CUT-OFF'!T:T)+SUMIF('[1]SECOND CUT-OFF'!$A:$A,[1]DRDC!$A54,'[1]SECOND CUT-OFF'!T:T)</f>
        <v>#VALUE!</v>
      </c>
      <c r="U54" s="209" t="e">
        <f>SUMIF('[1]FIRST CUT-OFF'!$A:$A,[1]DRDC!$A54,'[1]FIRST CUT-OFF'!U:U)+SUMIF('[1]SECOND CUT-OFF'!$A:$A,[1]DRDC!$A54,'[1]SECOND CUT-OFF'!U:U)</f>
        <v>#VALUE!</v>
      </c>
      <c r="V54" s="209" t="e">
        <f>SUMIF('[1]FIRST CUT-OFF'!$A:$A,[1]DRDC!$A54,'[1]FIRST CUT-OFF'!V:V)+SUMIF('[1]SECOND CUT-OFF'!$A:$A,[1]DRDC!$A54,'[1]SECOND CUT-OFF'!V:V)</f>
        <v>#VALUE!</v>
      </c>
      <c r="W54" s="210" t="s">
        <v>160</v>
      </c>
      <c r="X54" s="181" t="e">
        <f t="shared" si="16"/>
        <v>#VALUE!</v>
      </c>
      <c r="Y54" s="181" t="e">
        <f>SUMIF([1]TAX!I:I,[1]DRDC!W54,[1]TAX!J:J)</f>
        <v>#VALUE!</v>
      </c>
      <c r="Z54" s="211" t="e">
        <f>SUMIF([1]TAX!I:I,[1]DRDC!W54,[1]TAX!K:K)</f>
        <v>#VALUE!</v>
      </c>
      <c r="AA54" s="211" t="e">
        <f>SUMIF([1]TAX!I:I,[1]DRDC!W54,[1]TAX!L:L)</f>
        <v>#VALUE!</v>
      </c>
      <c r="AB54" s="181" t="e">
        <f t="shared" si="17"/>
        <v>#VALUE!</v>
      </c>
      <c r="AC54" s="183" t="e">
        <f>SUMIF('[1]FIRST CUT-OFF'!$A:$A,[1]DRDC!$A54,'[1]FIRST CUT-OFF'!AC:AC)+SUMIF('[1]SECOND CUT-OFF'!$A:$A,[1]DRDC!$A54,'[1]SECOND CUT-OFF'!AC:AC)</f>
        <v>#VALUE!</v>
      </c>
      <c r="AD54" s="212" t="e">
        <f>SUMIF('[1]FIRST CUT-OFF'!$A:$A,[1]DRDC!$A54,'[1]FIRST CUT-OFF'!AD:AD)+SUMIF('[1]SECOND CUT-OFF'!$A:$A,[1]DRDC!$A54,'[1]SECOND CUT-OFF'!AD:AD)</f>
        <v>#VALUE!</v>
      </c>
      <c r="AE54" s="188" t="e">
        <f>SUMIF('[1]FIRST CUT-OFF'!$A:$A,[1]DRDC!$A54,'[1]FIRST CUT-OFF'!AE:AE)+SUMIF('[1]SECOND CUT-OFF'!$A:$A,[1]DRDC!$A54,'[1]SECOND CUT-OFF'!AE:AE)</f>
        <v>#VALUE!</v>
      </c>
      <c r="AF54" s="189" t="e">
        <f>SUMIF('[1]FIRST CUT-OFF'!$A:$A,[1]DRDC!$A54,'[1]FIRST CUT-OFF'!AF:AF)+SUMIF('[1]SECOND CUT-OFF'!$A:$A,[1]DRDC!$A54,'[1]SECOND CUT-OFF'!AF:AF)</f>
        <v>#VALUE!</v>
      </c>
      <c r="AG54" s="189" t="e">
        <f>SUMIF('[1]FIRST CUT-OFF'!$A:$A,[1]DRDC!$A54,'[1]FIRST CUT-OFF'!AG:AG)+SUMIF('[1]SECOND CUT-OFF'!$A:$A,[1]DRDC!$A54,'[1]SECOND CUT-OFF'!AG:AG)</f>
        <v>#VALUE!</v>
      </c>
      <c r="AH54" s="189" t="e">
        <f>SUMIF('[1]FIRST CUT-OFF'!$A:$A,[1]DRDC!$A54,'[1]FIRST CUT-OFF'!AH:AH)+SUMIF('[1]SECOND CUT-OFF'!$A:$A,[1]DRDC!$A54,'[1]SECOND CUT-OFF'!AH:AH)</f>
        <v>#VALUE!</v>
      </c>
      <c r="AI54" s="189" t="e">
        <f>SUMIF('[1]FIRST CUT-OFF'!$A:$A,[1]DRDC!$A54,'[1]FIRST CUT-OFF'!AI:AI)+SUMIF('[1]SECOND CUT-OFF'!$A:$A,[1]DRDC!$A54,'[1]SECOND CUT-OFF'!AI:AI)</f>
        <v>#VALUE!</v>
      </c>
      <c r="AJ54" s="189" t="e">
        <f>SUMIF('[1]FIRST CUT-OFF'!$A:$A,[1]DRDC!$A54,'[1]FIRST CUT-OFF'!AJ:AJ)+SUMIF('[1]SECOND CUT-OFF'!$A:$A,[1]DRDC!$A54,'[1]SECOND CUT-OFF'!AJ:AJ)</f>
        <v>#VALUE!</v>
      </c>
      <c r="AK54" s="188" t="e">
        <f t="shared" si="20"/>
        <v>#VALUE!</v>
      </c>
      <c r="AL54" s="202" t="e">
        <f>SUMIF('[1]FIRST CUT-OFF'!$A:$A,[1]DRDC!$A54,'[1]FIRST CUT-OFF'!AL:AL)+SUMIF('[1]SECOND CUT-OFF'!$A:$A,[1]DRDC!$A54,'[1]SECOND CUT-OFF'!AL:AL)</f>
        <v>#VALUE!</v>
      </c>
      <c r="AM54" s="202" t="e">
        <f>SUMIF('[1]FIRST CUT-OFF'!$A:$A,[1]DRDC!$A54,'[1]FIRST CUT-OFF'!AM:AM)+SUMIF('[1]SECOND CUT-OFF'!$A:$A,[1]DRDC!$A54,'[1]SECOND CUT-OFF'!AM:AM)</f>
        <v>#VALUE!</v>
      </c>
      <c r="AN54" s="202" t="e">
        <f>SUMIF('[1]FIRST CUT-OFF'!$A:$A,[1]DRDC!$A54,'[1]FIRST CUT-OFF'!AN:AN)+SUMIF('[1]SECOND CUT-OFF'!$A:$A,[1]DRDC!$A54,'[1]SECOND CUT-OFF'!AN:AN)</f>
        <v>#VALUE!</v>
      </c>
      <c r="AO54" s="202" t="e">
        <f>SUMIF('[1]FIRST CUT-OFF'!$A:$A,[1]DRDC!$A54,'[1]FIRST CUT-OFF'!AO:AO)+SUMIF('[1]SECOND CUT-OFF'!$A:$A,[1]DRDC!$A54,'[1]SECOND CUT-OFF'!AO:AO)</f>
        <v>#VALUE!</v>
      </c>
      <c r="AP54" s="191" t="e">
        <f>AK54+AL54+AM54+AN54+AO54</f>
        <v>#VALUE!</v>
      </c>
      <c r="AR54" s="143"/>
      <c r="AU54" s="195"/>
      <c r="AV54" s="195"/>
      <c r="AW54" s="195"/>
      <c r="AY54" s="213"/>
    </row>
    <row r="55" spans="1:144" s="192" customFormat="1" ht="16.149999999999999" customHeight="1" x14ac:dyDescent="0.2">
      <c r="A55" s="206" t="s">
        <v>97</v>
      </c>
      <c r="B55" s="176">
        <f>13250+13250</f>
        <v>26500</v>
      </c>
      <c r="C55" s="177" t="e">
        <f>SUMIF('[1]FIRST CUT-OFF'!$A:$A,[1]DRDC!$A55,'[1]FIRST CUT-OFF'!C:C)+SUMIF('[1]SECOND CUT-OFF'!$A:$A,[1]DRDC!$A55,'[1]SECOND CUT-OFF'!C:C)</f>
        <v>#VALUE!</v>
      </c>
      <c r="D55" s="177" t="e">
        <f>SUMIF('[1]FIRST CUT-OFF'!$A:$A,[1]DRDC!$A55,'[1]FIRST CUT-OFF'!D:D)+SUMIF('[1]SECOND CUT-OFF'!$A:$A,[1]DRDC!$A55,'[1]SECOND CUT-OFF'!D:D)</f>
        <v>#VALUE!</v>
      </c>
      <c r="E55" s="177" t="e">
        <f>SUMIF('[1]FIRST CUT-OFF'!$A:$A,[1]DRDC!$A55,'[1]FIRST CUT-OFF'!E:E)+SUMIF('[1]SECOND CUT-OFF'!$A:$A,[1]DRDC!$A55,'[1]SECOND CUT-OFF'!E:E)</f>
        <v>#VALUE!</v>
      </c>
      <c r="F55" s="177" t="e">
        <f>SUMIF('[1]FIRST CUT-OFF'!$A:$A,[1]DRDC!$A55,'[1]FIRST CUT-OFF'!F:F)+SUMIF('[1]SECOND CUT-OFF'!$A:$A,[1]DRDC!$A55,'[1]SECOND CUT-OFF'!F:F)</f>
        <v>#VALUE!</v>
      </c>
      <c r="G55" s="178" t="e">
        <f t="shared" si="13"/>
        <v>#VALUE!</v>
      </c>
      <c r="H55" s="96" t="s">
        <v>159</v>
      </c>
      <c r="I55" s="207" t="e">
        <f>SUMIF('[1] NEW SSS'!$P:$P,[1]DRDC!H55,'[1] NEW SSS'!$G:$G)+SUMIF('[1] NEW SSS'!$P:$P,[1]DRDC!H55,'[1] NEW SSS'!$K:$K)</f>
        <v>#VALUE!</v>
      </c>
      <c r="J55" s="186" t="e">
        <f>SUMIF('[1] NEW SSS'!$P:$P,[1]DRDC!H55,'[1] NEW SSS'!$F:$F)+SUMIF('[1] NEW SSS'!$P:$P,[1]DRDC!H55,'[1] NEW SSS'!$J:$J)</f>
        <v>#VALUE!</v>
      </c>
      <c r="K55" s="181" t="e">
        <f t="shared" si="14"/>
        <v>#VALUE!</v>
      </c>
      <c r="L55" s="185" t="e">
        <f>SUMIF('[1] NEW SSS'!$P:$P,[1]DRDC!H55,'[1] NEW SSS'!$I:$I)</f>
        <v>#VALUE!</v>
      </c>
      <c r="M55" s="208" t="e">
        <f>SUMIF('[1]FIRST CUT-OFF'!$A:$A,[1]DRDC!$A55,'[1]FIRST CUT-OFF'!M:M)+SUMIF('[1]SECOND CUT-OFF'!$A:$A,[1]DRDC!$A55,'[1]SECOND CUT-OFF'!M:M)</f>
        <v>#VALUE!</v>
      </c>
      <c r="N55" s="209" t="e">
        <f>SUMIF('[1]FIRST CUT-OFF'!$A:$A,[1]DRDC!$A55,'[1]FIRST CUT-OFF'!N:N)+SUMIF('[1]SECOND CUT-OFF'!$A:$A,[1]DRDC!$A55,'[1]SECOND CUT-OFF'!N:N)</f>
        <v>#VALUE!</v>
      </c>
      <c r="O55" s="184">
        <f t="shared" si="18"/>
        <v>662.5</v>
      </c>
      <c r="P55" s="185">
        <f t="shared" si="19"/>
        <v>662.5</v>
      </c>
      <c r="Q55" s="186">
        <f t="shared" si="15"/>
        <v>1325</v>
      </c>
      <c r="R55" s="187">
        <v>200</v>
      </c>
      <c r="S55" s="187">
        <f t="shared" si="21"/>
        <v>200</v>
      </c>
      <c r="T55" s="209" t="e">
        <f>SUMIF('[1]FIRST CUT-OFF'!$A:$A,[1]DRDC!$A55,'[1]FIRST CUT-OFF'!T:T)+SUMIF('[1]SECOND CUT-OFF'!$A:$A,[1]DRDC!$A55,'[1]SECOND CUT-OFF'!T:T)</f>
        <v>#VALUE!</v>
      </c>
      <c r="U55" s="209" t="e">
        <f>SUMIF('[1]FIRST CUT-OFF'!$A:$A,[1]DRDC!$A55,'[1]FIRST CUT-OFF'!U:U)+SUMIF('[1]SECOND CUT-OFF'!$A:$A,[1]DRDC!$A55,'[1]SECOND CUT-OFF'!U:U)</f>
        <v>#VALUE!</v>
      </c>
      <c r="V55" s="209" t="e">
        <f>SUMIF('[1]FIRST CUT-OFF'!$A:$A,[1]DRDC!$A55,'[1]FIRST CUT-OFF'!V:V)+SUMIF('[1]SECOND CUT-OFF'!$A:$A,[1]DRDC!$A55,'[1]SECOND CUT-OFF'!V:V)</f>
        <v>#VALUE!</v>
      </c>
      <c r="W55" s="210" t="s">
        <v>160</v>
      </c>
      <c r="X55" s="181" t="e">
        <f t="shared" si="16"/>
        <v>#VALUE!</v>
      </c>
      <c r="Y55" s="181" t="e">
        <f>SUMIF([1]TAX!I:I,[1]DRDC!W55,[1]TAX!J:J)</f>
        <v>#VALUE!</v>
      </c>
      <c r="Z55" s="211" t="e">
        <f>SUMIF([1]TAX!I:I,[1]DRDC!W55,[1]TAX!K:K)</f>
        <v>#VALUE!</v>
      </c>
      <c r="AA55" s="211" t="e">
        <f>SUMIF([1]TAX!I:I,[1]DRDC!W55,[1]TAX!L:L)</f>
        <v>#VALUE!</v>
      </c>
      <c r="AB55" s="181" t="e">
        <f>(X55-Y55)*Z55+AA55</f>
        <v>#VALUE!</v>
      </c>
      <c r="AC55" s="183" t="e">
        <f>SUMIF('[1]FIRST CUT-OFF'!$A:$A,[1]DRDC!$A55,'[1]FIRST CUT-OFF'!AC:AC)+SUMIF('[1]SECOND CUT-OFF'!$A:$A,[1]DRDC!$A55,'[1]SECOND CUT-OFF'!AC:AC)</f>
        <v>#VALUE!</v>
      </c>
      <c r="AD55" s="212" t="e">
        <f>SUMIF('[1]FIRST CUT-OFF'!$A:$A,[1]DRDC!$A55,'[1]FIRST CUT-OFF'!AD:AD)+SUMIF('[1]SECOND CUT-OFF'!$A:$A,[1]DRDC!$A55,'[1]SECOND CUT-OFF'!AD:AD)</f>
        <v>#VALUE!</v>
      </c>
      <c r="AE55" s="188" t="e">
        <f>SUMIF('[1]FIRST CUT-OFF'!$A:$A,[1]DRDC!$A55,'[1]FIRST CUT-OFF'!AE:AE)+SUMIF('[1]SECOND CUT-OFF'!$A:$A,[1]DRDC!$A55,'[1]SECOND CUT-OFF'!AE:AE)</f>
        <v>#VALUE!</v>
      </c>
      <c r="AF55" s="189" t="e">
        <f>SUMIF('[1]FIRST CUT-OFF'!$A:$A,[1]DRDC!$A55,'[1]FIRST CUT-OFF'!AF:AF)+SUMIF('[1]SECOND CUT-OFF'!$A:$A,[1]DRDC!$A55,'[1]SECOND CUT-OFF'!AF:AF)</f>
        <v>#VALUE!</v>
      </c>
      <c r="AG55" s="189" t="e">
        <f>SUMIF('[1]FIRST CUT-OFF'!$A:$A,[1]DRDC!$A55,'[1]FIRST CUT-OFF'!AG:AG)+SUMIF('[1]SECOND CUT-OFF'!$A:$A,[1]DRDC!$A55,'[1]SECOND CUT-OFF'!AG:AG)</f>
        <v>#VALUE!</v>
      </c>
      <c r="AH55" s="189" t="e">
        <f>SUMIF('[1]FIRST CUT-OFF'!$A:$A,[1]DRDC!$A55,'[1]FIRST CUT-OFF'!AH:AH)+SUMIF('[1]SECOND CUT-OFF'!$A:$A,[1]DRDC!$A55,'[1]SECOND CUT-OFF'!AH:AH)</f>
        <v>#VALUE!</v>
      </c>
      <c r="AI55" s="189" t="e">
        <f>SUMIF('[1]FIRST CUT-OFF'!$A:$A,[1]DRDC!$A55,'[1]FIRST CUT-OFF'!AI:AI)+SUMIF('[1]SECOND CUT-OFF'!$A:$A,[1]DRDC!$A55,'[1]SECOND CUT-OFF'!AI:AI)</f>
        <v>#VALUE!</v>
      </c>
      <c r="AJ55" s="189" t="e">
        <f>SUMIF('[1]FIRST CUT-OFF'!$A:$A,[1]DRDC!$A55,'[1]FIRST CUT-OFF'!AJ:AJ)+SUMIF('[1]SECOND CUT-OFF'!$A:$A,[1]DRDC!$A55,'[1]SECOND CUT-OFF'!AJ:AJ)</f>
        <v>#VALUE!</v>
      </c>
      <c r="AK55" s="188" t="e">
        <f t="shared" si="20"/>
        <v>#VALUE!</v>
      </c>
      <c r="AL55" s="202" t="e">
        <f>SUMIF('[1]FIRST CUT-OFF'!$A:$A,[1]DRDC!$A55,'[1]FIRST CUT-OFF'!AL:AL)+SUMIF('[1]SECOND CUT-OFF'!$A:$A,[1]DRDC!$A55,'[1]SECOND CUT-OFF'!AL:AL)</f>
        <v>#VALUE!</v>
      </c>
      <c r="AM55" s="202" t="e">
        <f>SUMIF('[1]FIRST CUT-OFF'!$A:$A,[1]DRDC!$A55,'[1]FIRST CUT-OFF'!AM:AM)+SUMIF('[1]SECOND CUT-OFF'!$A:$A,[1]DRDC!$A55,'[1]SECOND CUT-OFF'!AM:AM)</f>
        <v>#VALUE!</v>
      </c>
      <c r="AN55" s="202" t="e">
        <f>SUMIF('[1]FIRST CUT-OFF'!$A:$A,[1]DRDC!$A55,'[1]FIRST CUT-OFF'!AN:AN)+SUMIF('[1]SECOND CUT-OFF'!$A:$A,[1]DRDC!$A55,'[1]SECOND CUT-OFF'!AN:AN)</f>
        <v>#VALUE!</v>
      </c>
      <c r="AO55" s="202" t="e">
        <f>SUMIF('[1]FIRST CUT-OFF'!$A:$A,[1]DRDC!$A55,'[1]FIRST CUT-OFF'!AO:AO)+SUMIF('[1]SECOND CUT-OFF'!$A:$A,[1]DRDC!$A55,'[1]SECOND CUT-OFF'!AO:AO)</f>
        <v>#VALUE!</v>
      </c>
      <c r="AP55" s="191" t="e">
        <f>AK55+AL55+AM55+AN55+AO55</f>
        <v>#VALUE!</v>
      </c>
      <c r="AR55" s="143"/>
      <c r="AS55" s="162" t="s">
        <v>44</v>
      </c>
      <c r="AT55" s="160">
        <v>75124.570000000007</v>
      </c>
      <c r="AU55" s="194"/>
      <c r="AV55" s="195"/>
      <c r="AW55" s="195"/>
      <c r="AY55" s="213"/>
    </row>
    <row r="56" spans="1:144" ht="16.149999999999999" customHeight="1" x14ac:dyDescent="0.25">
      <c r="A56" s="115" t="s">
        <v>98</v>
      </c>
      <c r="B56" s="145">
        <v>16108</v>
      </c>
      <c r="C56" s="197" t="e">
        <f>SUMIF('[1]FIRST CUT-OFF'!$A:$A,[1]DRDC!$A56,'[1]FIRST CUT-OFF'!C:C)+SUMIF('[1]SECOND CUT-OFF'!$A:$A,[1]DRDC!$A56,'[1]SECOND CUT-OFF'!C:C)</f>
        <v>#VALUE!</v>
      </c>
      <c r="D56" s="197" t="e">
        <f>SUMIF('[1]FIRST CUT-OFF'!$A:$A,[1]DRDC!$A56,'[1]FIRST CUT-OFF'!D:D)+SUMIF('[1]SECOND CUT-OFF'!$A:$A,[1]DRDC!$A56,'[1]SECOND CUT-OFF'!D:D)</f>
        <v>#VALUE!</v>
      </c>
      <c r="E56" s="197" t="e">
        <f>SUMIF('[1]FIRST CUT-OFF'!$A:$A,[1]DRDC!$A56,'[1]FIRST CUT-OFF'!E:E)+SUMIF('[1]SECOND CUT-OFF'!$A:$A,[1]DRDC!$A56,'[1]SECOND CUT-OFF'!E:E)</f>
        <v>#VALUE!</v>
      </c>
      <c r="F56" s="197" t="e">
        <f>SUMIF('[1]FIRST CUT-OFF'!$A:$A,[1]DRDC!$A56,'[1]FIRST CUT-OFF'!F:F)+SUMIF('[1]SECOND CUT-OFF'!$A:$A,[1]DRDC!$A56,'[1]SECOND CUT-OFF'!F:F)</f>
        <v>#VALUE!</v>
      </c>
      <c r="G56" s="95" t="e">
        <f t="shared" si="13"/>
        <v>#VALUE!</v>
      </c>
      <c r="H56" s="96" t="s">
        <v>158</v>
      </c>
      <c r="I56" s="97" t="e">
        <f>SUMIF('[1] NEW SSS'!$P:$P,[1]DRDC!H56,'[1] NEW SSS'!$G:$G)+SUMIF('[1] NEW SSS'!$P:$P,[1]DRDC!H56,'[1] NEW SSS'!$K:$K)</f>
        <v>#VALUE!</v>
      </c>
      <c r="J56" s="214" t="e">
        <f>SUMIF('[1] NEW SSS'!$P:$P,[1]DRDC!H56,'[1] NEW SSS'!$F:$F)+SUMIF('[1] NEW SSS'!$P:$P,[1]DRDC!H56,'[1] NEW SSS'!$J:$J)</f>
        <v>#VALUE!</v>
      </c>
      <c r="K56" s="98" t="e">
        <f t="shared" si="14"/>
        <v>#VALUE!</v>
      </c>
      <c r="L56" s="215" t="e">
        <f>SUMIF('[1] NEW SSS'!$P:$P,[1]DRDC!H56,'[1] NEW SSS'!$I:$I)</f>
        <v>#VALUE!</v>
      </c>
      <c r="M56" s="197" t="e">
        <f>SUMIF('[1]FIRST CUT-OFF'!$A:$A,[1]DRDC!$A56,'[1]FIRST CUT-OFF'!M:M)+SUMIF('[1]SECOND CUT-OFF'!$A:$A,[1]DRDC!$A56,'[1]SECOND CUT-OFF'!M:M)</f>
        <v>#VALUE!</v>
      </c>
      <c r="N56" s="216" t="e">
        <f>SUMIF('[1]FIRST CUT-OFF'!$A:$A,[1]DRDC!$A56,'[1]FIRST CUT-OFF'!N:N)+SUMIF('[1]SECOND CUT-OFF'!$A:$A,[1]DRDC!$A56,'[1]SECOND CUT-OFF'!N:N)</f>
        <v>#VALUE!</v>
      </c>
      <c r="O56" s="217">
        <f t="shared" si="18"/>
        <v>402.70000000000005</v>
      </c>
      <c r="P56" s="215">
        <f t="shared" si="19"/>
        <v>402.70000000000005</v>
      </c>
      <c r="Q56" s="214">
        <f t="shared" si="15"/>
        <v>805.40000000000009</v>
      </c>
      <c r="R56" s="104">
        <v>200</v>
      </c>
      <c r="S56" s="104">
        <f t="shared" si="21"/>
        <v>200</v>
      </c>
      <c r="T56" s="216" t="e">
        <f>SUMIF('[1]FIRST CUT-OFF'!$A:$A,[1]DRDC!$A56,'[1]FIRST CUT-OFF'!T:T)+SUMIF('[1]SECOND CUT-OFF'!$A:$A,[1]DRDC!$A56,'[1]SECOND CUT-OFF'!T:T)</f>
        <v>#VALUE!</v>
      </c>
      <c r="U56" s="216" t="e">
        <f>SUMIF('[1]FIRST CUT-OFF'!$A:$A,[1]DRDC!$A56,'[1]FIRST CUT-OFF'!U:U)+SUMIF('[1]SECOND CUT-OFF'!$A:$A,[1]DRDC!$A56,'[1]SECOND CUT-OFF'!U:U)</f>
        <v>#VALUE!</v>
      </c>
      <c r="V56" s="216" t="e">
        <f>SUMIF('[1]FIRST CUT-OFF'!$A:$A,[1]DRDC!$A56,'[1]FIRST CUT-OFF'!V:V)+SUMIF('[1]SECOND CUT-OFF'!$A:$A,[1]DRDC!$A56,'[1]SECOND CUT-OFF'!V:V)</f>
        <v>#VALUE!</v>
      </c>
      <c r="W56" s="104" t="s">
        <v>150</v>
      </c>
      <c r="X56" s="181" t="e">
        <f t="shared" si="16"/>
        <v>#VALUE!</v>
      </c>
      <c r="Y56" s="181" t="e">
        <f>SUMIF([1]TAX!I:I,[1]DRDC!W56,[1]TAX!J:J)</f>
        <v>#VALUE!</v>
      </c>
      <c r="Z56" s="218" t="e">
        <f>SUMIF([1]TAX!I:I,[1]DRDC!W56,[1]TAX!K:K)</f>
        <v>#VALUE!</v>
      </c>
      <c r="AA56" s="218" t="e">
        <f>SUMIF([1]TAX!I:I,[1]DRDC!W56,[1]TAX!L:L)</f>
        <v>#VALUE!</v>
      </c>
      <c r="AB56" s="218"/>
      <c r="AC56" s="198" t="e">
        <f>SUMIF('[1]FIRST CUT-OFF'!$A:$A,[1]DRDC!$A56,'[1]FIRST CUT-OFF'!AC:AC)+SUMIF('[1]SECOND CUT-OFF'!$A:$A,[1]DRDC!$A56,'[1]SECOND CUT-OFF'!AC:AC)</f>
        <v>#VALUE!</v>
      </c>
      <c r="AD56" s="99" t="e">
        <f>SUMIF('[1]FIRST CUT-OFF'!$A:$A,[1]DRDC!$A56,'[1]FIRST CUT-OFF'!AD:AD)+SUMIF('[1]SECOND CUT-OFF'!$A:$A,[1]DRDC!$A56,'[1]SECOND CUT-OFF'!AD:AD)</f>
        <v>#VALUE!</v>
      </c>
      <c r="AE56" s="105" t="e">
        <f>SUMIF('[1]FIRST CUT-OFF'!$A:$A,[1]DRDC!$A56,'[1]FIRST CUT-OFF'!AE:AE)+SUMIF('[1]SECOND CUT-OFF'!$A:$A,[1]DRDC!$A56,'[1]SECOND CUT-OFF'!AE:AE)</f>
        <v>#VALUE!</v>
      </c>
      <c r="AF56" s="106" t="e">
        <f>SUMIF('[1]FIRST CUT-OFF'!$A:$A,[1]DRDC!$A56,'[1]FIRST CUT-OFF'!AF:AF)+SUMIF('[1]SECOND CUT-OFF'!$A:$A,[1]DRDC!$A56,'[1]SECOND CUT-OFF'!AF:AF)</f>
        <v>#VALUE!</v>
      </c>
      <c r="AG56" s="106" t="e">
        <f>SUMIF('[1]FIRST CUT-OFF'!$A:$A,[1]DRDC!$A56,'[1]FIRST CUT-OFF'!AG:AG)+SUMIF('[1]SECOND CUT-OFF'!$A:$A,[1]DRDC!$A56,'[1]SECOND CUT-OFF'!AG:AG)</f>
        <v>#VALUE!</v>
      </c>
      <c r="AH56" s="106" t="e">
        <f>SUMIF('[1]FIRST CUT-OFF'!$A:$A,[1]DRDC!$A56,'[1]FIRST CUT-OFF'!AH:AH)+SUMIF('[1]SECOND CUT-OFF'!$A:$A,[1]DRDC!$A56,'[1]SECOND CUT-OFF'!AH:AH)</f>
        <v>#VALUE!</v>
      </c>
      <c r="AI56" s="106" t="e">
        <f>SUMIF('[1]FIRST CUT-OFF'!$A:$A,[1]DRDC!$A56,'[1]FIRST CUT-OFF'!AI:AI)+SUMIF('[1]SECOND CUT-OFF'!$A:$A,[1]DRDC!$A56,'[1]SECOND CUT-OFF'!AI:AI)</f>
        <v>#VALUE!</v>
      </c>
      <c r="AJ56" s="106" t="e">
        <f>SUMIF('[1]FIRST CUT-OFF'!$A:$A,[1]DRDC!$A56,'[1]FIRST CUT-OFF'!AJ:AJ)+SUMIF('[1]SECOND CUT-OFF'!$A:$A,[1]DRDC!$A56,'[1]SECOND CUT-OFF'!AJ:AJ)</f>
        <v>#VALUE!</v>
      </c>
      <c r="AK56" s="188" t="e">
        <f t="shared" si="20"/>
        <v>#VALUE!</v>
      </c>
      <c r="AL56" s="113" t="e">
        <f>SUMIF('[1]FIRST CUT-OFF'!$A:$A,[1]DRDC!$A56,'[1]FIRST CUT-OFF'!AL:AL)+SUMIF('[1]SECOND CUT-OFF'!$A:$A,[1]DRDC!$A56,'[1]SECOND CUT-OFF'!AL:AL)</f>
        <v>#VALUE!</v>
      </c>
      <c r="AM56" s="107" t="e">
        <f>SUMIF('[1]FIRST CUT-OFF'!$A:$A,[1]DRDC!$A56,'[1]FIRST CUT-OFF'!AM:AM)+SUMIF('[1]SECOND CUT-OFF'!$A:$A,[1]DRDC!$A56,'[1]SECOND CUT-OFF'!AM:AM)</f>
        <v>#VALUE!</v>
      </c>
      <c r="AN56" s="107" t="e">
        <f>SUMIF('[1]FIRST CUT-OFF'!$A:$A,[1]DRDC!$A56,'[1]FIRST CUT-OFF'!AN:AN)+SUMIF('[1]SECOND CUT-OFF'!$A:$A,[1]DRDC!$A56,'[1]SECOND CUT-OFF'!AN:AN)</f>
        <v>#VALUE!</v>
      </c>
      <c r="AO56" s="107" t="e">
        <f>SUMIF('[1]FIRST CUT-OFF'!$A:$A,[1]DRDC!$A56,'[1]FIRST CUT-OFF'!AO:AO)+SUMIF('[1]SECOND CUT-OFF'!$A:$A,[1]DRDC!$A56,'[1]SECOND CUT-OFF'!AO:AO)</f>
        <v>#VALUE!</v>
      </c>
      <c r="AP56" s="108" t="e">
        <f t="shared" ref="AP56:AP59" si="22">AK56+AL56+AM56+AN56+AO56</f>
        <v>#VALUE!</v>
      </c>
      <c r="AR56" s="109"/>
      <c r="AS56" s="204" t="s">
        <v>39</v>
      </c>
      <c r="AT56" s="160">
        <v>0</v>
      </c>
      <c r="AU56" s="194" t="s">
        <v>51</v>
      </c>
      <c r="AY56" s="143"/>
    </row>
    <row r="57" spans="1:144" s="192" customFormat="1" ht="16.149999999999999" customHeight="1" x14ac:dyDescent="0.2">
      <c r="A57" s="175" t="s">
        <v>99</v>
      </c>
      <c r="B57" s="219">
        <f>17759.25+17759.25</f>
        <v>35518.5</v>
      </c>
      <c r="C57" s="177" t="e">
        <f>SUMIF('[1]FIRST CUT-OFF'!$A:$A,[1]DRDC!$A57,'[1]FIRST CUT-OFF'!C:C)+SUMIF('[1]SECOND CUT-OFF'!$A:$A,[1]DRDC!$A57,'[1]SECOND CUT-OFF'!C:C)</f>
        <v>#VALUE!</v>
      </c>
      <c r="D57" s="177" t="e">
        <f>SUMIF('[1]FIRST CUT-OFF'!$A:$A,[1]DRDC!$A57,'[1]FIRST CUT-OFF'!D:D)+SUMIF('[1]SECOND CUT-OFF'!$A:$A,[1]DRDC!$A57,'[1]SECOND CUT-OFF'!D:D)</f>
        <v>#VALUE!</v>
      </c>
      <c r="E57" s="177" t="e">
        <f>SUMIF('[1]FIRST CUT-OFF'!$A:$A,[1]DRDC!$A57,'[1]FIRST CUT-OFF'!E:E)+SUMIF('[1]SECOND CUT-OFF'!$A:$A,[1]DRDC!$A57,'[1]SECOND CUT-OFF'!E:E)</f>
        <v>#VALUE!</v>
      </c>
      <c r="F57" s="177" t="e">
        <f>SUMIF('[1]FIRST CUT-OFF'!$A:$A,[1]DRDC!$A57,'[1]FIRST CUT-OFF'!F:F)+SUMIF('[1]SECOND CUT-OFF'!$A:$A,[1]DRDC!$A57,'[1]SECOND CUT-OFF'!F:F)</f>
        <v>#VALUE!</v>
      </c>
      <c r="G57" s="178" t="e">
        <f t="shared" si="13"/>
        <v>#VALUE!</v>
      </c>
      <c r="H57" s="96" t="s">
        <v>147</v>
      </c>
      <c r="I57" s="179" t="e">
        <f>SUMIF('[1] NEW SSS'!$P:$P,[1]DRDC!H57,'[1] NEW SSS'!$G:$G)+SUMIF('[1] NEW SSS'!$P:$P,[1]DRDC!H57,'[1] NEW SSS'!$K:$K)</f>
        <v>#VALUE!</v>
      </c>
      <c r="J57" s="180" t="e">
        <f>SUMIF('[1] NEW SSS'!$P:$P,[1]DRDC!H57,'[1] NEW SSS'!$F:$F)+SUMIF('[1] NEW SSS'!$P:$P,[1]DRDC!H57,'[1] NEW SSS'!$J:$J)</f>
        <v>#VALUE!</v>
      </c>
      <c r="K57" s="181" t="e">
        <f t="shared" si="14"/>
        <v>#VALUE!</v>
      </c>
      <c r="L57" s="180" t="e">
        <f>SUMIF('[1] NEW SSS'!$P:$P,[1]DRDC!H57,'[1] NEW SSS'!$I:$I)</f>
        <v>#VALUE!</v>
      </c>
      <c r="M57" s="182" t="e">
        <f>SUMIF('[1]FIRST CUT-OFF'!$A:$A,[1]DRDC!$A57,'[1]FIRST CUT-OFF'!M:M)+SUMIF('[1]SECOND CUT-OFF'!$A:$A,[1]DRDC!$A57,'[1]SECOND CUT-OFF'!M:M)</f>
        <v>#VALUE!</v>
      </c>
      <c r="N57" s="209" t="e">
        <f>SUMIF('[1]FIRST CUT-OFF'!$A:$A,[1]DRDC!$A57,'[1]FIRST CUT-OFF'!N:N)+SUMIF('[1]SECOND CUT-OFF'!$A:$A,[1]DRDC!$A57,'[1]SECOND CUT-OFF'!N:N)</f>
        <v>#VALUE!</v>
      </c>
      <c r="O57" s="184">
        <v>887.96</v>
      </c>
      <c r="P57" s="185">
        <f t="shared" si="19"/>
        <v>887.96500000000015</v>
      </c>
      <c r="Q57" s="186">
        <f t="shared" si="15"/>
        <v>1775.9250000000002</v>
      </c>
      <c r="R57" s="187">
        <v>200</v>
      </c>
      <c r="S57" s="187">
        <f t="shared" si="21"/>
        <v>200</v>
      </c>
      <c r="T57" s="209" t="e">
        <f>SUMIF('[1]FIRST CUT-OFF'!$A:$A,[1]DRDC!$A57,'[1]FIRST CUT-OFF'!T:T)+SUMIF('[1]SECOND CUT-OFF'!$A:$A,[1]DRDC!$A57,'[1]SECOND CUT-OFF'!T:T)</f>
        <v>#VALUE!</v>
      </c>
      <c r="U57" s="209" t="e">
        <f>SUMIF('[1]FIRST CUT-OFF'!$A:$A,[1]DRDC!$A57,'[1]FIRST CUT-OFF'!U:U)+SUMIF('[1]SECOND CUT-OFF'!$A:$A,[1]DRDC!$A57,'[1]SECOND CUT-OFF'!U:U)</f>
        <v>#VALUE!</v>
      </c>
      <c r="V57" s="209" t="e">
        <f>SUMIF('[1]FIRST CUT-OFF'!$A:$A,[1]DRDC!$A57,'[1]FIRST CUT-OFF'!V:V)+SUMIF('[1]SECOND CUT-OFF'!$A:$A,[1]DRDC!$A57,'[1]SECOND CUT-OFF'!V:V)</f>
        <v>#VALUE!</v>
      </c>
      <c r="W57" s="187" t="s">
        <v>160</v>
      </c>
      <c r="X57" s="181" t="e">
        <f t="shared" si="16"/>
        <v>#VALUE!</v>
      </c>
      <c r="Y57" s="181" t="e">
        <f>SUMIF([1]TAX!I:I,[1]DRDC!W57,[1]TAX!J:J)</f>
        <v>#VALUE!</v>
      </c>
      <c r="Z57" s="181" t="e">
        <f>SUMIF([1]TAX!I:I,[1]DRDC!W57,[1]TAX!K:K)</f>
        <v>#VALUE!</v>
      </c>
      <c r="AA57" s="181" t="e">
        <f>SUMIF([1]TAX!I:I,[1]DRDC!W57,[1]TAX!L:L)</f>
        <v>#VALUE!</v>
      </c>
      <c r="AB57" s="181" t="e">
        <f t="shared" ref="AB57:AB59" si="23">(X57-Y57)*Z57+AA57</f>
        <v>#VALUE!</v>
      </c>
      <c r="AC57" s="183" t="e">
        <f>SUMIF('[1]FIRST CUT-OFF'!$A:$A,[1]DRDC!$A57,'[1]FIRST CUT-OFF'!AC:AC)+SUMIF('[1]SECOND CUT-OFF'!$A:$A,[1]DRDC!$A57,'[1]SECOND CUT-OFF'!AC:AC)</f>
        <v>#VALUE!</v>
      </c>
      <c r="AD57" s="182" t="e">
        <f>SUMIF('[1]FIRST CUT-OFF'!$A:$A,[1]DRDC!$A57,'[1]FIRST CUT-OFF'!AD:AD)+SUMIF('[1]SECOND CUT-OFF'!$A:$A,[1]DRDC!$A57,'[1]SECOND CUT-OFF'!AD:AD)</f>
        <v>#VALUE!</v>
      </c>
      <c r="AE57" s="182" t="e">
        <f>SUMIF('[1]FIRST CUT-OFF'!$A:$A,[1]DRDC!$A57,'[1]FIRST CUT-OFF'!AE:AE)+SUMIF('[1]SECOND CUT-OFF'!$A:$A,[1]DRDC!$A57,'[1]SECOND CUT-OFF'!AE:AE)</f>
        <v>#VALUE!</v>
      </c>
      <c r="AF57" s="189" t="e">
        <f>SUMIF('[1]FIRST CUT-OFF'!$A:$A,[1]DRDC!$A57,'[1]FIRST CUT-OFF'!AF:AF)+SUMIF('[1]SECOND CUT-OFF'!$A:$A,[1]DRDC!$A57,'[1]SECOND CUT-OFF'!AF:AF)</f>
        <v>#VALUE!</v>
      </c>
      <c r="AG57" s="189" t="e">
        <f>SUMIF('[1]FIRST CUT-OFF'!$A:$A,[1]DRDC!$A57,'[1]FIRST CUT-OFF'!AG:AG)+SUMIF('[1]SECOND CUT-OFF'!$A:$A,[1]DRDC!$A57,'[1]SECOND CUT-OFF'!AG:AG)</f>
        <v>#VALUE!</v>
      </c>
      <c r="AH57" s="189" t="e">
        <f>SUMIF('[1]FIRST CUT-OFF'!$A:$A,[1]DRDC!$A57,'[1]FIRST CUT-OFF'!AH:AH)+SUMIF('[1]SECOND CUT-OFF'!$A:$A,[1]DRDC!$A57,'[1]SECOND CUT-OFF'!AH:AH)</f>
        <v>#VALUE!</v>
      </c>
      <c r="AI57" s="189" t="e">
        <f>SUMIF('[1]FIRST CUT-OFF'!$A:$A,[1]DRDC!$A57,'[1]FIRST CUT-OFF'!AI:AI)+SUMIF('[1]SECOND CUT-OFF'!$A:$A,[1]DRDC!$A57,'[1]SECOND CUT-OFF'!AI:AI)</f>
        <v>#VALUE!</v>
      </c>
      <c r="AJ57" s="189" t="e">
        <f>SUMIF('[1]FIRST CUT-OFF'!$A:$A,[1]DRDC!$A57,'[1]FIRST CUT-OFF'!AJ:AJ)+SUMIF('[1]SECOND CUT-OFF'!$A:$A,[1]DRDC!$A57,'[1]SECOND CUT-OFF'!AJ:AJ)</f>
        <v>#VALUE!</v>
      </c>
      <c r="AK57" s="188" t="e">
        <f t="shared" si="20"/>
        <v>#VALUE!</v>
      </c>
      <c r="AL57" s="212" t="e">
        <f>SUMIF('[1]FIRST CUT-OFF'!$A:$A,[1]DRDC!$A57,'[1]FIRST CUT-OFF'!AL:AL)+SUMIF('[1]SECOND CUT-OFF'!$A:$A,[1]DRDC!$A57,'[1]SECOND CUT-OFF'!AL:AL)</f>
        <v>#VALUE!</v>
      </c>
      <c r="AM57" s="182" t="e">
        <f>SUMIF('[1]FIRST CUT-OFF'!$A:$A,[1]DRDC!$A57,'[1]FIRST CUT-OFF'!AM:AM)+SUMIF('[1]SECOND CUT-OFF'!$A:$A,[1]DRDC!$A57,'[1]SECOND CUT-OFF'!AM:AM)</f>
        <v>#VALUE!</v>
      </c>
      <c r="AN57" s="182" t="e">
        <f>SUMIF('[1]FIRST CUT-OFF'!$A:$A,[1]DRDC!$A57,'[1]FIRST CUT-OFF'!AN:AN)+SUMIF('[1]SECOND CUT-OFF'!$A:$A,[1]DRDC!$A57,'[1]SECOND CUT-OFF'!AN:AN)</f>
        <v>#VALUE!</v>
      </c>
      <c r="AO57" s="182" t="e">
        <f>SUMIF('[1]FIRST CUT-OFF'!$A:$A,[1]DRDC!$A57,'[1]FIRST CUT-OFF'!AO:AO)+SUMIF('[1]SECOND CUT-OFF'!$A:$A,[1]DRDC!$A57,'[1]SECOND CUT-OFF'!AO:AO)</f>
        <v>#VALUE!</v>
      </c>
      <c r="AP57" s="191" t="e">
        <f t="shared" si="22"/>
        <v>#VALUE!</v>
      </c>
      <c r="AR57" s="143"/>
      <c r="AS57" s="204" t="s">
        <v>37</v>
      </c>
      <c r="AT57" s="220">
        <v>7200</v>
      </c>
      <c r="AU57" s="194" t="s">
        <v>50</v>
      </c>
      <c r="AV57" s="195"/>
      <c r="AW57" s="221"/>
      <c r="AX57" s="222"/>
      <c r="AY57" s="143"/>
      <c r="AZ57" s="222"/>
      <c r="BA57" s="222"/>
      <c r="BB57" s="222"/>
      <c r="BC57" s="222"/>
      <c r="BD57" s="222"/>
      <c r="BE57" s="222"/>
      <c r="BF57" s="222"/>
      <c r="BG57" s="222"/>
      <c r="BH57" s="222"/>
      <c r="BI57" s="222"/>
      <c r="BJ57" s="222"/>
      <c r="BK57" s="222"/>
      <c r="BL57" s="222"/>
      <c r="BM57" s="222"/>
      <c r="BN57" s="222"/>
      <c r="BO57" s="222"/>
      <c r="BP57" s="222"/>
      <c r="BQ57" s="222"/>
      <c r="BR57" s="222"/>
      <c r="BS57" s="222"/>
      <c r="BT57" s="222"/>
      <c r="BU57" s="222"/>
      <c r="BV57" s="222"/>
      <c r="BW57" s="222"/>
      <c r="BX57" s="222"/>
      <c r="BY57" s="222"/>
      <c r="BZ57" s="222"/>
      <c r="CA57" s="222"/>
      <c r="CB57" s="222"/>
      <c r="CC57" s="222"/>
      <c r="CD57" s="222"/>
      <c r="CE57" s="222"/>
      <c r="CF57" s="222"/>
      <c r="CG57" s="222"/>
      <c r="CH57" s="222"/>
      <c r="CI57" s="222"/>
      <c r="CJ57" s="222"/>
      <c r="CK57" s="222"/>
      <c r="CL57" s="222"/>
      <c r="CM57" s="222"/>
      <c r="CN57" s="222"/>
      <c r="CO57" s="222"/>
      <c r="CP57" s="222"/>
      <c r="CQ57" s="222"/>
      <c r="CR57" s="222"/>
      <c r="CS57" s="222"/>
      <c r="CT57" s="222"/>
      <c r="CU57" s="222"/>
      <c r="CV57" s="222"/>
      <c r="CW57" s="222"/>
      <c r="CX57" s="222"/>
      <c r="CY57" s="222"/>
      <c r="CZ57" s="222"/>
      <c r="DA57" s="222"/>
      <c r="DB57" s="222"/>
      <c r="DC57" s="222"/>
      <c r="DD57" s="222"/>
      <c r="DE57" s="222"/>
      <c r="DF57" s="222"/>
      <c r="DG57" s="222"/>
      <c r="DH57" s="222"/>
      <c r="DI57" s="222"/>
      <c r="DJ57" s="222"/>
      <c r="DK57" s="222"/>
      <c r="DL57" s="222"/>
      <c r="DM57" s="222"/>
      <c r="DN57" s="222"/>
      <c r="DO57" s="222"/>
      <c r="DP57" s="222"/>
      <c r="DQ57" s="222"/>
      <c r="DR57" s="222"/>
      <c r="DS57" s="222"/>
      <c r="DT57" s="222"/>
      <c r="DU57" s="222"/>
      <c r="DV57" s="222"/>
      <c r="DW57" s="222"/>
      <c r="DX57" s="222"/>
      <c r="DY57" s="222"/>
      <c r="DZ57" s="222"/>
      <c r="EA57" s="222"/>
      <c r="EB57" s="222"/>
      <c r="EC57" s="222"/>
      <c r="ED57" s="222"/>
      <c r="EE57" s="222"/>
      <c r="EF57" s="222"/>
      <c r="EG57" s="222"/>
      <c r="EH57" s="222"/>
      <c r="EI57" s="222"/>
      <c r="EJ57" s="222"/>
      <c r="EK57" s="222"/>
      <c r="EL57" s="222"/>
      <c r="EM57" s="222"/>
      <c r="EN57" s="222"/>
    </row>
    <row r="58" spans="1:144" s="238" customFormat="1" ht="16.149999999999999" customHeight="1" x14ac:dyDescent="0.2">
      <c r="A58" s="223" t="s">
        <v>100</v>
      </c>
      <c r="B58" s="224">
        <f>14000*0</f>
        <v>0</v>
      </c>
      <c r="C58" s="225" t="e">
        <f>SUMIF('[1]FIRST CUT-OFF'!$A:$A,[1]DRDC!$A58,'[1]FIRST CUT-OFF'!C:C)+SUMIF('[1]SECOND CUT-OFF'!$A:$A,[1]DRDC!$A58,'[1]SECOND CUT-OFF'!C:C)</f>
        <v>#VALUE!</v>
      </c>
      <c r="D58" s="225" t="e">
        <f>SUMIF('[1]FIRST CUT-OFF'!$A:$A,[1]DRDC!$A58,'[1]FIRST CUT-OFF'!D:D)+SUMIF('[1]SECOND CUT-OFF'!$A:$A,[1]DRDC!$A58,'[1]SECOND CUT-OFF'!D:D)</f>
        <v>#VALUE!</v>
      </c>
      <c r="E58" s="225" t="e">
        <f>SUMIF('[1]FIRST CUT-OFF'!$A:$A,[1]DRDC!$A58,'[1]FIRST CUT-OFF'!E:E)+SUMIF('[1]SECOND CUT-OFF'!$A:$A,[1]DRDC!$A58,'[1]SECOND CUT-OFF'!E:E)</f>
        <v>#VALUE!</v>
      </c>
      <c r="F58" s="225" t="e">
        <f>SUMIF('[1]FIRST CUT-OFF'!$A:$A,[1]DRDC!$A58,'[1]FIRST CUT-OFF'!F:F)+SUMIF('[1]SECOND CUT-OFF'!$A:$A,[1]DRDC!$A58,'[1]SECOND CUT-OFF'!F:F)</f>
        <v>#VALUE!</v>
      </c>
      <c r="G58" s="226" t="e">
        <f t="shared" si="13"/>
        <v>#VALUE!</v>
      </c>
      <c r="H58" s="126"/>
      <c r="I58" s="227" t="e">
        <f>SUMIF('[1] NEW SSS'!$P:$P,[1]DRDC!H58,'[1] NEW SSS'!$G:$G)+SUMIF('[1] NEW SSS'!$P:$P,[1]DRDC!H58,'[1] NEW SSS'!$K:$K)</f>
        <v>#VALUE!</v>
      </c>
      <c r="J58" s="228" t="e">
        <f>SUMIF('[1] NEW SSS'!$P:$P,[1]DRDC!H58,'[1] NEW SSS'!$F:$F)+SUMIF('[1] NEW SSS'!$P:$P,[1]DRDC!H58,'[1] NEW SSS'!$J:$J)</f>
        <v>#VALUE!</v>
      </c>
      <c r="K58" s="229" t="e">
        <f t="shared" si="14"/>
        <v>#VALUE!</v>
      </c>
      <c r="L58" s="228" t="e">
        <f>SUMIF('[1] NEW SSS'!$P:$P,[1]DRDC!H58,'[1] NEW SSS'!$I:$I)</f>
        <v>#VALUE!</v>
      </c>
      <c r="M58" s="230" t="e">
        <f>SUMIF('[1]FIRST CUT-OFF'!$A:$A,[1]DRDC!$A58,'[1]FIRST CUT-OFF'!M:M)+SUMIF('[1]SECOND CUT-OFF'!$A:$A,[1]DRDC!$A58,'[1]SECOND CUT-OFF'!M:M)</f>
        <v>#VALUE!</v>
      </c>
      <c r="N58" s="231" t="e">
        <f>SUMIF('[1]FIRST CUT-OFF'!$A:$A,[1]DRDC!$A58,'[1]FIRST CUT-OFF'!N:N)+SUMIF('[1]SECOND CUT-OFF'!$A:$A,[1]DRDC!$A58,'[1]SECOND CUT-OFF'!N:N)</f>
        <v>#VALUE!</v>
      </c>
      <c r="O58" s="232">
        <f t="shared" si="18"/>
        <v>0</v>
      </c>
      <c r="P58" s="228">
        <f t="shared" si="19"/>
        <v>0</v>
      </c>
      <c r="Q58" s="233">
        <f t="shared" si="15"/>
        <v>0</v>
      </c>
      <c r="R58" s="232"/>
      <c r="S58" s="232"/>
      <c r="T58" s="231" t="e">
        <f>SUMIF('[1]FIRST CUT-OFF'!$A:$A,[1]DRDC!$A58,'[1]FIRST CUT-OFF'!T:T)+SUMIF('[1]SECOND CUT-OFF'!$A:$A,[1]DRDC!$A58,'[1]SECOND CUT-OFF'!T:T)</f>
        <v>#VALUE!</v>
      </c>
      <c r="U58" s="231" t="e">
        <f>SUMIF('[1]FIRST CUT-OFF'!$A:$A,[1]DRDC!$A58,'[1]FIRST CUT-OFF'!U:U)+SUMIF('[1]SECOND CUT-OFF'!$A:$A,[1]DRDC!$A58,'[1]SECOND CUT-OFF'!U:U)</f>
        <v>#VALUE!</v>
      </c>
      <c r="V58" s="231" t="e">
        <f>SUMIF('[1]FIRST CUT-OFF'!$A:$A,[1]DRDC!$A58,'[1]FIRST CUT-OFF'!V:V)+SUMIF('[1]SECOND CUT-OFF'!$A:$A,[1]DRDC!$A58,'[1]SECOND CUT-OFF'!V:V)</f>
        <v>#VALUE!</v>
      </c>
      <c r="W58" s="232" t="s">
        <v>150</v>
      </c>
      <c r="X58" s="229" t="e">
        <f t="shared" si="16"/>
        <v>#VALUE!</v>
      </c>
      <c r="Y58" s="229" t="e">
        <f>SUMIF([1]TAX!I:I,[1]DRDC!W58,[1]TAX!J:J)</f>
        <v>#VALUE!</v>
      </c>
      <c r="Z58" s="229" t="e">
        <f>SUMIF([1]TAX!I:I,[1]DRDC!W58,[1]TAX!K:K)</f>
        <v>#VALUE!</v>
      </c>
      <c r="AA58" s="229" t="e">
        <f>SUMIF([1]TAX!I:I,[1]DRDC!W58,[1]TAX!L:L)</f>
        <v>#VALUE!</v>
      </c>
      <c r="AB58" s="229" t="e">
        <f t="shared" si="23"/>
        <v>#VALUE!</v>
      </c>
      <c r="AC58" s="234" t="e">
        <f>SUMIF('[1]FIRST CUT-OFF'!$A:$A,[1]DRDC!$A58,'[1]FIRST CUT-OFF'!AC:AC)+SUMIF('[1]SECOND CUT-OFF'!$A:$A,[1]DRDC!$A58,'[1]SECOND CUT-OFF'!AC:AC)</f>
        <v>#VALUE!</v>
      </c>
      <c r="AD58" s="225" t="e">
        <f>SUMIF('[1]FIRST CUT-OFF'!$A:$A,[1]DRDC!$A58,'[1]FIRST CUT-OFF'!AD:AD)+SUMIF('[1]SECOND CUT-OFF'!$A:$A,[1]DRDC!$A58,'[1]SECOND CUT-OFF'!AD:AD)</f>
        <v>#VALUE!</v>
      </c>
      <c r="AE58" s="226" t="e">
        <f>SUMIF('[1]FIRST CUT-OFF'!$A:$A,[1]DRDC!$A58,'[1]FIRST CUT-OFF'!AE:AE)+SUMIF('[1]SECOND CUT-OFF'!$A:$A,[1]DRDC!$A58,'[1]SECOND CUT-OFF'!AE:AE)</f>
        <v>#VALUE!</v>
      </c>
      <c r="AF58" s="235" t="e">
        <f>SUMIF('[1]FIRST CUT-OFF'!$A:$A,[1]DRDC!$A58,'[1]FIRST CUT-OFF'!AF:AF)+SUMIF('[1]SECOND CUT-OFF'!$A:$A,[1]DRDC!$A58,'[1]SECOND CUT-OFF'!AF:AF)</f>
        <v>#VALUE!</v>
      </c>
      <c r="AG58" s="235" t="e">
        <f>SUMIF('[1]FIRST CUT-OFF'!$A:$A,[1]DRDC!$A58,'[1]FIRST CUT-OFF'!AG:AG)+SUMIF('[1]SECOND CUT-OFF'!$A:$A,[1]DRDC!$A58,'[1]SECOND CUT-OFF'!AG:AG)</f>
        <v>#VALUE!</v>
      </c>
      <c r="AH58" s="235" t="e">
        <f>SUMIF('[1]FIRST CUT-OFF'!$A:$A,[1]DRDC!$A58,'[1]FIRST CUT-OFF'!AH:AH)+SUMIF('[1]SECOND CUT-OFF'!$A:$A,[1]DRDC!$A58,'[1]SECOND CUT-OFF'!AH:AH)</f>
        <v>#VALUE!</v>
      </c>
      <c r="AI58" s="235" t="e">
        <f>SUMIF('[1]FIRST CUT-OFF'!$A:$A,[1]DRDC!$A58,'[1]FIRST CUT-OFF'!AI:AI)+SUMIF('[1]SECOND CUT-OFF'!$A:$A,[1]DRDC!$A58,'[1]SECOND CUT-OFF'!AI:AI)</f>
        <v>#VALUE!</v>
      </c>
      <c r="AJ58" s="235" t="e">
        <f>SUMIF('[1]FIRST CUT-OFF'!$A:$A,[1]DRDC!$A58,'[1]FIRST CUT-OFF'!AJ:AJ)+SUMIF('[1]SECOND CUT-OFF'!$A:$A,[1]DRDC!$A58,'[1]SECOND CUT-OFF'!AJ:AJ)</f>
        <v>#VALUE!</v>
      </c>
      <c r="AK58" s="236" t="e">
        <f t="shared" si="20"/>
        <v>#VALUE!</v>
      </c>
      <c r="AL58" s="230" t="e">
        <f>SUMIF('[1]FIRST CUT-OFF'!$A:$A,[1]DRDC!$A58,'[1]FIRST CUT-OFF'!AL:AL)+SUMIF('[1]SECOND CUT-OFF'!$A:$A,[1]DRDC!$A58,'[1]SECOND CUT-OFF'!AL:AL)</f>
        <v>#VALUE!</v>
      </c>
      <c r="AM58" s="225" t="e">
        <f>SUMIF('[1]FIRST CUT-OFF'!$A:$A,[1]DRDC!$A58,'[1]FIRST CUT-OFF'!AM:AM)+SUMIF('[1]SECOND CUT-OFF'!$A:$A,[1]DRDC!$A58,'[1]SECOND CUT-OFF'!AM:AM)</f>
        <v>#VALUE!</v>
      </c>
      <c r="AN58" s="225" t="e">
        <f>SUMIF('[1]FIRST CUT-OFF'!$A:$A,[1]DRDC!$A58,'[1]FIRST CUT-OFF'!AN:AN)+SUMIF('[1]SECOND CUT-OFF'!$A:$A,[1]DRDC!$A58,'[1]SECOND CUT-OFF'!AN:AN)</f>
        <v>#VALUE!</v>
      </c>
      <c r="AO58" s="225" t="e">
        <f>SUMIF('[1]FIRST CUT-OFF'!$A:$A,[1]DRDC!$A58,'[1]FIRST CUT-OFF'!AO:AO)+SUMIF('[1]SECOND CUT-OFF'!$A:$A,[1]DRDC!$A58,'[1]SECOND CUT-OFF'!AO:AO)</f>
        <v>#VALUE!</v>
      </c>
      <c r="AP58" s="237" t="e">
        <f t="shared" si="22"/>
        <v>#VALUE!</v>
      </c>
      <c r="AR58" s="213"/>
      <c r="AS58" s="204" t="s">
        <v>52</v>
      </c>
      <c r="AT58" s="159">
        <f>AT55+AT56+AT57</f>
        <v>82324.570000000007</v>
      </c>
      <c r="AU58" s="205" t="s">
        <v>5</v>
      </c>
      <c r="AV58" s="239"/>
      <c r="AW58" s="239"/>
      <c r="AY58" s="213"/>
    </row>
    <row r="59" spans="1:144" s="238" customFormat="1" ht="16.149999999999999" customHeight="1" x14ac:dyDescent="0.2">
      <c r="A59" s="240" t="s">
        <v>114</v>
      </c>
      <c r="B59" s="224">
        <f>18000</f>
        <v>18000</v>
      </c>
      <c r="C59" s="225" t="e">
        <f>SUMIF('[1]FIRST CUT-OFF'!$A:$A,[1]DRDC!$A59,'[1]FIRST CUT-OFF'!C:C)+SUMIF('[1]SECOND CUT-OFF'!$A:$A,[1]DRDC!$A59,'[1]SECOND CUT-OFF'!C:C)</f>
        <v>#VALUE!</v>
      </c>
      <c r="D59" s="225" t="e">
        <f>SUMIF('[1]FIRST CUT-OFF'!$A:$A,[1]DRDC!$A59,'[1]FIRST CUT-OFF'!D:D)+SUMIF('[1]SECOND CUT-OFF'!$A:$A,[1]DRDC!$A59,'[1]SECOND CUT-OFF'!D:D)</f>
        <v>#VALUE!</v>
      </c>
      <c r="E59" s="225" t="e">
        <f>SUMIF('[1]FIRST CUT-OFF'!$A:$A,[1]DRDC!$A59,'[1]FIRST CUT-OFF'!E:E)+SUMIF('[1]SECOND CUT-OFF'!$A:$A,[1]DRDC!$A59,'[1]SECOND CUT-OFF'!E:E)</f>
        <v>#VALUE!</v>
      </c>
      <c r="F59" s="225" t="e">
        <f>SUMIF('[1]FIRST CUT-OFF'!$A:$A,[1]DRDC!$A59,'[1]FIRST CUT-OFF'!F:F)+SUMIF('[1]SECOND CUT-OFF'!$A:$A,[1]DRDC!$A59,'[1]SECOND CUT-OFF'!F:F)</f>
        <v>#VALUE!</v>
      </c>
      <c r="G59" s="226" t="e">
        <f t="shared" si="13"/>
        <v>#VALUE!</v>
      </c>
      <c r="H59" s="126" t="s">
        <v>164</v>
      </c>
      <c r="I59" s="241" t="e">
        <f>SUMIF('[1] NEW SSS'!$P:$P,[1]DRDC!H59,'[1] NEW SSS'!$G:$G)+SUMIF('[1] NEW SSS'!$P:$P,[1]DRDC!H59,'[1] NEW SSS'!$K:$K)</f>
        <v>#VALUE!</v>
      </c>
      <c r="J59" s="233" t="e">
        <f>SUMIF('[1] NEW SSS'!$P:$P,[1]DRDC!H59,'[1] NEW SSS'!$F:$F)+SUMIF('[1] NEW SSS'!$P:$P,[1]DRDC!H59,'[1] NEW SSS'!$J:$J)</f>
        <v>#VALUE!</v>
      </c>
      <c r="K59" s="229" t="e">
        <f t="shared" si="14"/>
        <v>#VALUE!</v>
      </c>
      <c r="L59" s="228" t="e">
        <f>SUMIF('[1] NEW SSS'!$P:$P,[1]DRDC!H59,'[1] NEW SSS'!$I:$I)</f>
        <v>#VALUE!</v>
      </c>
      <c r="M59" s="230" t="e">
        <f>SUMIF('[1]FIRST CUT-OFF'!$A:$A,[1]DRDC!$A59,'[1]FIRST CUT-OFF'!M:M)+SUMIF('[1]SECOND CUT-OFF'!$A:$A,[1]DRDC!$A59,'[1]SECOND CUT-OFF'!M:M)</f>
        <v>#VALUE!</v>
      </c>
      <c r="N59" s="231" t="e">
        <f>SUMIF('[1]FIRST CUT-OFF'!$A:$A,[1]DRDC!$A59,'[1]FIRST CUT-OFF'!N:N)+SUMIF('[1]SECOND CUT-OFF'!$A:$A,[1]DRDC!$A59,'[1]SECOND CUT-OFF'!N:N)</f>
        <v>#VALUE!</v>
      </c>
      <c r="O59" s="232">
        <f t="shared" si="18"/>
        <v>450</v>
      </c>
      <c r="P59" s="228">
        <f t="shared" si="19"/>
        <v>450</v>
      </c>
      <c r="Q59" s="233">
        <f t="shared" si="15"/>
        <v>900</v>
      </c>
      <c r="R59" s="187">
        <v>200</v>
      </c>
      <c r="S59" s="187">
        <f t="shared" ref="S59" si="24">R59</f>
        <v>200</v>
      </c>
      <c r="T59" s="231" t="e">
        <f>SUMIF('[1]FIRST CUT-OFF'!$A:$A,[1]DRDC!$A59,'[1]FIRST CUT-OFF'!T:T)+SUMIF('[1]SECOND CUT-OFF'!$A:$A,[1]DRDC!$A59,'[1]SECOND CUT-OFF'!T:T)</f>
        <v>#VALUE!</v>
      </c>
      <c r="U59" s="231" t="e">
        <f>SUMIF('[1]FIRST CUT-OFF'!$A:$A,[1]DRDC!$A59,'[1]FIRST CUT-OFF'!U:U)+SUMIF('[1]SECOND CUT-OFF'!$A:$A,[1]DRDC!$A59,'[1]SECOND CUT-OFF'!U:U)</f>
        <v>#VALUE!</v>
      </c>
      <c r="V59" s="231" t="e">
        <f>SUMIF('[1]FIRST CUT-OFF'!$A:$A,[1]DRDC!$A59,'[1]FIRST CUT-OFF'!V:V)+SUMIF('[1]SECOND CUT-OFF'!$A:$A,[1]DRDC!$A59,'[1]SECOND CUT-OFF'!V:V)</f>
        <v>#VALUE!</v>
      </c>
      <c r="W59" s="242"/>
      <c r="X59" s="229" t="e">
        <f t="shared" si="16"/>
        <v>#VALUE!</v>
      </c>
      <c r="Y59" s="229" t="e">
        <f>SUMIF([1]TAX!I:I,[1]DRDC!W59,[1]TAX!J:J)</f>
        <v>#VALUE!</v>
      </c>
      <c r="Z59" s="243" t="e">
        <f>SUMIF([1]TAX!I:I,[1]DRDC!W59,[1]TAX!K:K)</f>
        <v>#VALUE!</v>
      </c>
      <c r="AA59" s="243" t="e">
        <f>SUMIF([1]TAX!I:I,[1]DRDC!W59,[1]TAX!L:L)</f>
        <v>#VALUE!</v>
      </c>
      <c r="AB59" s="229" t="e">
        <f t="shared" si="23"/>
        <v>#VALUE!</v>
      </c>
      <c r="AC59" s="234" t="e">
        <f>SUMIF('[1]FIRST CUT-OFF'!$A:$A,[1]DRDC!$A59,'[1]FIRST CUT-OFF'!AC:AC)+SUMIF('[1]SECOND CUT-OFF'!$A:$A,[1]DRDC!$A59,'[1]SECOND CUT-OFF'!AC:AC)</f>
        <v>#VALUE!</v>
      </c>
      <c r="AD59" s="230" t="e">
        <f>SUMIF('[1]FIRST CUT-OFF'!$A:$A,[1]DRDC!$A59,'[1]FIRST CUT-OFF'!AD:AD)+SUMIF('[1]SECOND CUT-OFF'!$A:$A,[1]DRDC!$A59,'[1]SECOND CUT-OFF'!AD:AD)</f>
        <v>#VALUE!</v>
      </c>
      <c r="AE59" s="244" t="e">
        <f>SUMIF('[1]FIRST CUT-OFF'!$A:$A,[1]DRDC!$A59,'[1]FIRST CUT-OFF'!AE:AE)+SUMIF('[1]SECOND CUT-OFF'!$A:$A,[1]DRDC!$A59,'[1]SECOND CUT-OFF'!AE:AE)</f>
        <v>#VALUE!</v>
      </c>
      <c r="AF59" s="235" t="e">
        <f>SUMIF('[1]FIRST CUT-OFF'!$A:$A,[1]DRDC!$A59,'[1]FIRST CUT-OFF'!AF:AF)+SUMIF('[1]SECOND CUT-OFF'!$A:$A,[1]DRDC!$A59,'[1]SECOND CUT-OFF'!AF:AF)</f>
        <v>#VALUE!</v>
      </c>
      <c r="AG59" s="235" t="e">
        <f>SUMIF('[1]FIRST CUT-OFF'!$A:$A,[1]DRDC!$A59,'[1]FIRST CUT-OFF'!AG:AG)+SUMIF('[1]SECOND CUT-OFF'!$A:$A,[1]DRDC!$A59,'[1]SECOND CUT-OFF'!AG:AG)</f>
        <v>#VALUE!</v>
      </c>
      <c r="AH59" s="235" t="e">
        <f>SUMIF('[1]FIRST CUT-OFF'!$A:$A,[1]DRDC!$A59,'[1]FIRST CUT-OFF'!AH:AH)+SUMIF('[1]SECOND CUT-OFF'!$A:$A,[1]DRDC!$A59,'[1]SECOND CUT-OFF'!AH:AH)</f>
        <v>#VALUE!</v>
      </c>
      <c r="AI59" s="235" t="e">
        <f>SUMIF('[1]FIRST CUT-OFF'!$A:$A,[1]DRDC!$A59,'[1]FIRST CUT-OFF'!AI:AI)+SUMIF('[1]SECOND CUT-OFF'!$A:$A,[1]DRDC!$A59,'[1]SECOND CUT-OFF'!AI:AI)</f>
        <v>#VALUE!</v>
      </c>
      <c r="AJ59" s="235" t="e">
        <f>SUMIF('[1]FIRST CUT-OFF'!$A:$A,[1]DRDC!$A59,'[1]FIRST CUT-OFF'!AJ:AJ)+SUMIF('[1]SECOND CUT-OFF'!$A:$A,[1]DRDC!$A59,'[1]SECOND CUT-OFF'!AJ:AJ)</f>
        <v>#VALUE!</v>
      </c>
      <c r="AK59" s="236" t="e">
        <f>G59-I59-M59-N59-O59-R59-T59-U59-V59-AB59-AC59-AD59-AE59-AF59-AG59-AJ59+AH59+AI59</f>
        <v>#VALUE!</v>
      </c>
      <c r="AL59" s="245" t="e">
        <f>SUMIF('[1]FIRST CUT-OFF'!$A:$A,[1]DRDC!$A59,'[1]FIRST CUT-OFF'!AL:AL)+SUMIF('[1]SECOND CUT-OFF'!$A:$A,[1]DRDC!$A59,'[1]SECOND CUT-OFF'!AL:AL)</f>
        <v>#VALUE!</v>
      </c>
      <c r="AM59" s="245" t="e">
        <f>SUMIF('[1]FIRST CUT-OFF'!$A:$A,[1]DRDC!$A59,'[1]FIRST CUT-OFF'!AM:AM)+SUMIF('[1]SECOND CUT-OFF'!$A:$A,[1]DRDC!$A59,'[1]SECOND CUT-OFF'!AM:AM)</f>
        <v>#VALUE!</v>
      </c>
      <c r="AN59" s="245" t="e">
        <f>SUMIF('[1]FIRST CUT-OFF'!$A:$A,[1]DRDC!$A59,'[1]FIRST CUT-OFF'!AN:AN)+SUMIF('[1]SECOND CUT-OFF'!$A:$A,[1]DRDC!$A59,'[1]SECOND CUT-OFF'!AN:AN)</f>
        <v>#VALUE!</v>
      </c>
      <c r="AO59" s="245" t="e">
        <f>SUMIF('[1]FIRST CUT-OFF'!$A:$A,[1]DRDC!$A59,'[1]FIRST CUT-OFF'!AO:AO)+SUMIF('[1]SECOND CUT-OFF'!$A:$A,[1]DRDC!$A59,'[1]SECOND CUT-OFF'!AO:AO)</f>
        <v>#VALUE!</v>
      </c>
      <c r="AP59" s="237" t="e">
        <f t="shared" si="22"/>
        <v>#VALUE!</v>
      </c>
      <c r="AQ59" s="213" t="e">
        <f>I59+O59+R59</f>
        <v>#VALUE!</v>
      </c>
      <c r="AR59" s="213" t="s">
        <v>177</v>
      </c>
      <c r="AS59" s="192"/>
      <c r="AT59" s="192"/>
      <c r="AU59" s="239"/>
      <c r="AV59" s="239"/>
      <c r="AW59" s="239"/>
      <c r="AY59" s="213"/>
    </row>
    <row r="60" spans="1:144" ht="16.149999999999999" customHeight="1" thickBot="1" x14ac:dyDescent="0.3">
      <c r="A60" s="36" t="s">
        <v>41</v>
      </c>
      <c r="B60" s="74">
        <f t="shared" ref="B60:AO60" si="25">SUM(B50:B59)</f>
        <v>199662.5</v>
      </c>
      <c r="C60" s="163" t="e">
        <f t="shared" si="25"/>
        <v>#VALUE!</v>
      </c>
      <c r="D60" s="163" t="e">
        <f t="shared" si="25"/>
        <v>#VALUE!</v>
      </c>
      <c r="E60" s="163" t="e">
        <f t="shared" si="25"/>
        <v>#VALUE!</v>
      </c>
      <c r="F60" s="163" t="e">
        <f t="shared" si="25"/>
        <v>#VALUE!</v>
      </c>
      <c r="G60" s="163" t="e">
        <f t="shared" si="25"/>
        <v>#VALUE!</v>
      </c>
      <c r="H60" s="96">
        <f t="shared" si="25"/>
        <v>0</v>
      </c>
      <c r="I60" s="164" t="e">
        <f t="shared" si="25"/>
        <v>#VALUE!</v>
      </c>
      <c r="J60" s="164" t="e">
        <f t="shared" si="25"/>
        <v>#VALUE!</v>
      </c>
      <c r="K60" s="164" t="e">
        <f t="shared" si="25"/>
        <v>#VALUE!</v>
      </c>
      <c r="L60" s="164" t="e">
        <f t="shared" si="25"/>
        <v>#VALUE!</v>
      </c>
      <c r="M60" s="163" t="e">
        <f t="shared" si="25"/>
        <v>#VALUE!</v>
      </c>
      <c r="N60" s="163" t="e">
        <f t="shared" si="25"/>
        <v>#VALUE!</v>
      </c>
      <c r="O60" s="165">
        <f>SUM(O50:O59)</f>
        <v>4991.5600000000004</v>
      </c>
      <c r="P60" s="164">
        <f t="shared" si="25"/>
        <v>4991.5650000000005</v>
      </c>
      <c r="Q60" s="164">
        <f t="shared" si="25"/>
        <v>9983.125</v>
      </c>
      <c r="R60" s="165">
        <f t="shared" si="25"/>
        <v>1800</v>
      </c>
      <c r="S60" s="165">
        <f t="shared" si="25"/>
        <v>1800</v>
      </c>
      <c r="T60" s="163" t="e">
        <f t="shared" si="25"/>
        <v>#VALUE!</v>
      </c>
      <c r="U60" s="163" t="e">
        <f t="shared" si="25"/>
        <v>#VALUE!</v>
      </c>
      <c r="V60" s="163" t="e">
        <f t="shared" si="25"/>
        <v>#VALUE!</v>
      </c>
      <c r="W60" s="165">
        <f t="shared" si="25"/>
        <v>0</v>
      </c>
      <c r="X60" s="164" t="e">
        <f t="shared" si="25"/>
        <v>#VALUE!</v>
      </c>
      <c r="Y60" s="164" t="e">
        <f t="shared" si="25"/>
        <v>#VALUE!</v>
      </c>
      <c r="Z60" s="164" t="e">
        <f t="shared" si="25"/>
        <v>#VALUE!</v>
      </c>
      <c r="AA60" s="164" t="e">
        <f t="shared" si="25"/>
        <v>#VALUE!</v>
      </c>
      <c r="AB60" s="164" t="e">
        <f t="shared" si="25"/>
        <v>#VALUE!</v>
      </c>
      <c r="AC60" s="163" t="e">
        <f t="shared" si="25"/>
        <v>#VALUE!</v>
      </c>
      <c r="AD60" s="163" t="e">
        <f t="shared" si="25"/>
        <v>#VALUE!</v>
      </c>
      <c r="AE60" s="163" t="e">
        <f t="shared" si="25"/>
        <v>#VALUE!</v>
      </c>
      <c r="AF60" s="163" t="e">
        <f t="shared" si="25"/>
        <v>#VALUE!</v>
      </c>
      <c r="AG60" s="163" t="e">
        <f t="shared" si="25"/>
        <v>#VALUE!</v>
      </c>
      <c r="AH60" s="163" t="e">
        <f t="shared" si="25"/>
        <v>#VALUE!</v>
      </c>
      <c r="AI60" s="163" t="e">
        <f t="shared" si="25"/>
        <v>#VALUE!</v>
      </c>
      <c r="AJ60" s="163" t="e">
        <f t="shared" si="25"/>
        <v>#VALUE!</v>
      </c>
      <c r="AK60" s="163" t="e">
        <f t="shared" si="25"/>
        <v>#VALUE!</v>
      </c>
      <c r="AL60" s="163" t="e">
        <f t="shared" si="25"/>
        <v>#VALUE!</v>
      </c>
      <c r="AM60" s="163" t="e">
        <f t="shared" si="25"/>
        <v>#VALUE!</v>
      </c>
      <c r="AN60" s="163" t="e">
        <f t="shared" si="25"/>
        <v>#VALUE!</v>
      </c>
      <c r="AO60" s="163" t="e">
        <f t="shared" si="25"/>
        <v>#VALUE!</v>
      </c>
      <c r="AP60" s="163" t="e">
        <f>SUM(AP50:AP59)</f>
        <v>#VALUE!</v>
      </c>
      <c r="AQ60" s="109" t="e">
        <f>AP60+AQ59</f>
        <v>#VALUE!</v>
      </c>
      <c r="AR60" s="109"/>
      <c r="AS60" s="195" t="s">
        <v>174</v>
      </c>
      <c r="AT60" s="79">
        <f>AT53+AT58</f>
        <v>179278.56</v>
      </c>
      <c r="AV60" s="140"/>
      <c r="AW60" s="54">
        <f>AU60+AV60</f>
        <v>0</v>
      </c>
    </row>
    <row r="61" spans="1:144" ht="16.149999999999999" customHeight="1" thickTop="1" x14ac:dyDescent="0.25">
      <c r="G61" s="171"/>
      <c r="I61" s="173"/>
      <c r="O61" s="174"/>
      <c r="AC61" s="75"/>
      <c r="AD61" s="75"/>
      <c r="AL61" s="78"/>
      <c r="AM61" s="78"/>
      <c r="AN61" s="171"/>
      <c r="AP61" s="171"/>
      <c r="AS61" s="79"/>
      <c r="AV61" s="109"/>
    </row>
    <row r="62" spans="1:144" ht="16.149999999999999" customHeight="1" x14ac:dyDescent="0.25">
      <c r="G62" s="171"/>
      <c r="I62" s="173"/>
      <c r="O62" s="174"/>
      <c r="AC62" s="75"/>
      <c r="AD62" s="75"/>
      <c r="AL62" s="78"/>
      <c r="AM62" s="78"/>
      <c r="AN62" s="171"/>
      <c r="AP62" s="171"/>
      <c r="AS62" s="79"/>
      <c r="AV62" s="109"/>
    </row>
    <row r="63" spans="1:144" ht="16.149999999999999" customHeight="1" thickBot="1" x14ac:dyDescent="0.3">
      <c r="A63" t="s">
        <v>54</v>
      </c>
      <c r="G63" s="171"/>
      <c r="I63" s="173"/>
      <c r="O63" s="174"/>
      <c r="AC63" s="75"/>
      <c r="AD63" s="75"/>
      <c r="AL63" s="78"/>
      <c r="AM63" s="78"/>
      <c r="AN63" s="171"/>
      <c r="AP63" s="171"/>
      <c r="AS63" s="79"/>
      <c r="AV63" s="109"/>
    </row>
    <row r="64" spans="1:144" s="83" customFormat="1" ht="25.9" customHeight="1" thickBot="1" x14ac:dyDescent="0.3">
      <c r="A64" s="303" t="s">
        <v>116</v>
      </c>
      <c r="B64" s="305" t="s">
        <v>117</v>
      </c>
      <c r="C64" s="295" t="s">
        <v>118</v>
      </c>
      <c r="D64" s="307" t="s">
        <v>119</v>
      </c>
      <c r="E64" s="295" t="s">
        <v>55</v>
      </c>
      <c r="F64" s="295" t="s">
        <v>2</v>
      </c>
      <c r="G64" s="309" t="s">
        <v>120</v>
      </c>
      <c r="H64" s="311"/>
      <c r="I64" s="313" t="s">
        <v>121</v>
      </c>
      <c r="J64" s="301" t="s">
        <v>122</v>
      </c>
      <c r="K64" s="301" t="s">
        <v>123</v>
      </c>
      <c r="L64" s="301" t="s">
        <v>7</v>
      </c>
      <c r="M64" s="295" t="s">
        <v>124</v>
      </c>
      <c r="N64" s="295" t="s">
        <v>3</v>
      </c>
      <c r="O64" s="297" t="s">
        <v>4</v>
      </c>
      <c r="P64" s="298"/>
      <c r="Q64" s="298"/>
      <c r="R64" s="299" t="s">
        <v>125</v>
      </c>
      <c r="S64" s="299" t="s">
        <v>122</v>
      </c>
      <c r="T64" s="295" t="s">
        <v>126</v>
      </c>
      <c r="U64" s="295" t="s">
        <v>127</v>
      </c>
      <c r="V64" s="295" t="s">
        <v>127</v>
      </c>
      <c r="W64" s="82"/>
      <c r="X64" s="301" t="s">
        <v>128</v>
      </c>
      <c r="Y64" s="301" t="s">
        <v>128</v>
      </c>
      <c r="Z64" s="301" t="s">
        <v>117</v>
      </c>
      <c r="AA64" s="301" t="s">
        <v>129</v>
      </c>
      <c r="AB64" s="301" t="s">
        <v>130</v>
      </c>
      <c r="AC64" s="295" t="s">
        <v>131</v>
      </c>
      <c r="AD64" s="315" t="s">
        <v>132</v>
      </c>
      <c r="AE64" s="295" t="s">
        <v>133</v>
      </c>
      <c r="AF64" s="317" t="s">
        <v>134</v>
      </c>
      <c r="AG64" s="317" t="s">
        <v>135</v>
      </c>
      <c r="AH64" s="317" t="s">
        <v>136</v>
      </c>
      <c r="AI64" s="317" t="s">
        <v>137</v>
      </c>
      <c r="AJ64" s="307" t="s">
        <v>138</v>
      </c>
      <c r="AK64" s="295" t="s">
        <v>139</v>
      </c>
      <c r="AL64" s="319" t="s">
        <v>140</v>
      </c>
      <c r="AM64" s="320"/>
      <c r="AN64" s="320"/>
      <c r="AO64" s="321"/>
      <c r="AP64" s="295" t="s">
        <v>141</v>
      </c>
      <c r="AS64" s="84"/>
      <c r="AT64" s="85"/>
      <c r="AU64" s="86"/>
      <c r="AV64" s="86"/>
      <c r="AW64" s="86"/>
    </row>
    <row r="65" spans="1:51" s="83" customFormat="1" ht="26.45" customHeight="1" thickBot="1" x14ac:dyDescent="0.25">
      <c r="A65" s="304"/>
      <c r="B65" s="306"/>
      <c r="C65" s="296"/>
      <c r="D65" s="308"/>
      <c r="E65" s="296"/>
      <c r="F65" s="296"/>
      <c r="G65" s="310"/>
      <c r="H65" s="312"/>
      <c r="I65" s="314"/>
      <c r="J65" s="302"/>
      <c r="K65" s="302"/>
      <c r="L65" s="302"/>
      <c r="M65" s="296"/>
      <c r="N65" s="296"/>
      <c r="O65" s="88" t="s">
        <v>142</v>
      </c>
      <c r="P65" s="87" t="s">
        <v>122</v>
      </c>
      <c r="Q65" s="87" t="s">
        <v>143</v>
      </c>
      <c r="R65" s="300"/>
      <c r="S65" s="300"/>
      <c r="T65" s="296"/>
      <c r="U65" s="296"/>
      <c r="V65" s="296"/>
      <c r="W65" s="88"/>
      <c r="X65" s="302"/>
      <c r="Y65" s="302"/>
      <c r="Z65" s="302"/>
      <c r="AA65" s="302"/>
      <c r="AB65" s="302"/>
      <c r="AC65" s="296"/>
      <c r="AD65" s="316"/>
      <c r="AE65" s="296"/>
      <c r="AF65" s="318"/>
      <c r="AG65" s="318"/>
      <c r="AH65" s="318"/>
      <c r="AI65" s="318"/>
      <c r="AJ65" s="308"/>
      <c r="AK65" s="296"/>
      <c r="AL65" s="89" t="s">
        <v>144</v>
      </c>
      <c r="AM65" s="90" t="s">
        <v>8</v>
      </c>
      <c r="AN65" s="90" t="s">
        <v>145</v>
      </c>
      <c r="AO65" s="91" t="s">
        <v>146</v>
      </c>
      <c r="AP65" s="296"/>
      <c r="AS65" s="246" t="s">
        <v>35</v>
      </c>
      <c r="AT65" s="156">
        <v>4460.4799999999996</v>
      </c>
      <c r="AU65" s="35" t="s">
        <v>50</v>
      </c>
      <c r="AV65" s="86"/>
      <c r="AW65" s="86"/>
    </row>
    <row r="66" spans="1:51" s="192" customFormat="1" ht="16.149999999999999" customHeight="1" x14ac:dyDescent="0.2">
      <c r="A66" s="175" t="s">
        <v>110</v>
      </c>
      <c r="B66" s="176">
        <f>7875+7875</f>
        <v>15750</v>
      </c>
      <c r="C66" s="177" t="e">
        <f>SUMIF('[1]FIRST CUT-OFF'!$A:$A,[1]DRDC!$A66,'[1]FIRST CUT-OFF'!C:C)+SUMIF('[1]SECOND CUT-OFF'!$A:$A,[1]DRDC!$A66,'[1]SECOND CUT-OFF'!C:C)</f>
        <v>#VALUE!</v>
      </c>
      <c r="D66" s="177" t="e">
        <f>SUMIF('[1]FIRST CUT-OFF'!$A:$A,[1]DRDC!$A66,'[1]FIRST CUT-OFF'!D:D)+SUMIF('[1]SECOND CUT-OFF'!$A:$A,[1]DRDC!$A66,'[1]SECOND CUT-OFF'!D:D)</f>
        <v>#VALUE!</v>
      </c>
      <c r="E66" s="177" t="e">
        <f>SUMIF('[1]FIRST CUT-OFF'!$A:$A,[1]DRDC!$A66,'[1]FIRST CUT-OFF'!E:E)+SUMIF('[1]SECOND CUT-OFF'!$A:$A,[1]DRDC!$A66,'[1]SECOND CUT-OFF'!E:E)</f>
        <v>#VALUE!</v>
      </c>
      <c r="F66" s="177" t="e">
        <f>SUMIF('[1]FIRST CUT-OFF'!$A:$A,[1]DRDC!$A66,'[1]FIRST CUT-OFF'!F:F)+SUMIF('[1]SECOND CUT-OFF'!$A:$A,[1]DRDC!$A66,'[1]SECOND CUT-OFF'!F:F)</f>
        <v>#VALUE!</v>
      </c>
      <c r="G66" s="178" t="e">
        <f t="shared" ref="G66" si="26">C66+D66+E66+F66</f>
        <v>#VALUE!</v>
      </c>
      <c r="H66" s="96" t="s">
        <v>158</v>
      </c>
      <c r="I66" s="227" t="e">
        <f>SUMIF('[1] NEW SSS'!$P:$P,[1]DRDC!H66,'[1] NEW SSS'!$G:$G)+SUMIF('[1] NEW SSS'!$P:$P,[1]DRDC!H66,'[1] NEW SSS'!$K:$K)</f>
        <v>#VALUE!</v>
      </c>
      <c r="J66" s="180" t="e">
        <f>SUMIF('[1] NEW SSS'!$P:$P,[1]DRDC!H66,'[1] NEW SSS'!$F:$F)+SUMIF('[1] NEW SSS'!$P:$P,[1]DRDC!H66,'[1] NEW SSS'!$J:$J)</f>
        <v>#VALUE!</v>
      </c>
      <c r="K66" s="181" t="e">
        <f t="shared" ref="K66" si="27">I66+J66</f>
        <v>#VALUE!</v>
      </c>
      <c r="L66" s="180" t="e">
        <f>SUMIF('[1] NEW SSS'!$P:$P,[1]DRDC!H66,'[1] NEW SSS'!$I:$I)</f>
        <v>#VALUE!</v>
      </c>
      <c r="M66" s="182" t="e">
        <f>SUMIF('[1]FIRST CUT-OFF'!$A:$A,[1]DRDC!$A66,'[1]FIRST CUT-OFF'!M:M)+SUMIF('[1]SECOND CUT-OFF'!$A:$A,[1]DRDC!$A66,'[1]SECOND CUT-OFF'!M:M)</f>
        <v>#VALUE!</v>
      </c>
      <c r="N66" s="183" t="e">
        <f>SUMIF('[1]FIRST CUT-OFF'!$A:$A,[1]DRDC!$A66,'[1]FIRST CUT-OFF'!N:N)+SUMIF('[1]SECOND CUT-OFF'!$A:$A,[1]DRDC!$A66,'[1]SECOND CUT-OFF'!N:N)</f>
        <v>#VALUE!</v>
      </c>
      <c r="O66" s="184">
        <f>Q66/2</f>
        <v>393.75</v>
      </c>
      <c r="P66" s="185">
        <f>Q66-O66</f>
        <v>393.75</v>
      </c>
      <c r="Q66" s="186">
        <f t="shared" ref="Q66" si="28">B66*0.05</f>
        <v>787.5</v>
      </c>
      <c r="R66" s="187">
        <v>200</v>
      </c>
      <c r="S66" s="187">
        <f>R66</f>
        <v>200</v>
      </c>
      <c r="T66" s="183" t="e">
        <f>SUMIF('[1]FIRST CUT-OFF'!$A:$A,[1]DRDC!$A66,'[1]FIRST CUT-OFF'!T:T)+SUMIF('[1]SECOND CUT-OFF'!$A:$A,[1]DRDC!$A66,'[1]SECOND CUT-OFF'!T:T)</f>
        <v>#VALUE!</v>
      </c>
      <c r="U66" s="183" t="e">
        <f>SUMIF('[1]FIRST CUT-OFF'!$A:$A,[1]DRDC!$A66,'[1]FIRST CUT-OFF'!U:U)+SUMIF('[1]SECOND CUT-OFF'!$A:$A,[1]DRDC!$A66,'[1]SECOND CUT-OFF'!U:U)</f>
        <v>#VALUE!</v>
      </c>
      <c r="V66" s="183" t="e">
        <f>SUMIF('[1]FIRST CUT-OFF'!$A:$A,[1]DRDC!$A66,'[1]FIRST CUT-OFF'!V:V)+SUMIF('[1]SECOND CUT-OFF'!$A:$A,[1]DRDC!$A66,'[1]SECOND CUT-OFF'!V:V)</f>
        <v>#VALUE!</v>
      </c>
      <c r="W66" s="187" t="s">
        <v>150</v>
      </c>
      <c r="X66" s="181" t="e">
        <f t="shared" ref="X66" si="29">SUM(G66-I66-O66-R66)</f>
        <v>#VALUE!</v>
      </c>
      <c r="Y66" s="181" t="e">
        <f>SUMIF([1]TAX!I:I,[1]DRDC!W66,[1]TAX!J:J)</f>
        <v>#VALUE!</v>
      </c>
      <c r="Z66" s="181" t="e">
        <f>SUMIF([1]TAX!I:I,[1]DRDC!W66,[1]TAX!K:K)</f>
        <v>#VALUE!</v>
      </c>
      <c r="AA66" s="181" t="e">
        <f>SUMIF([1]TAX!I:I,[1]DRDC!W66,[1]TAX!L:L)</f>
        <v>#VALUE!</v>
      </c>
      <c r="AB66" s="181" t="e">
        <f t="shared" ref="AB66" si="30">(X66-Y66)*Z66+AA66</f>
        <v>#VALUE!</v>
      </c>
      <c r="AC66" s="183" t="e">
        <f>SUMIF('[1]FIRST CUT-OFF'!$A:$A,[1]DRDC!$A66,'[1]FIRST CUT-OFF'!AC:AC)+SUMIF('[1]SECOND CUT-OFF'!$A:$A,[1]DRDC!$A66,'[1]SECOND CUT-OFF'!AC:AC)</f>
        <v>#VALUE!</v>
      </c>
      <c r="AD66" s="177" t="e">
        <f>SUMIF('[1]FIRST CUT-OFF'!$A:$A,[1]DRDC!$A66,'[1]FIRST CUT-OFF'!AD:AD)+SUMIF('[1]SECOND CUT-OFF'!$A:$A,[1]DRDC!$A66,'[1]SECOND CUT-OFF'!AD:AD)</f>
        <v>#VALUE!</v>
      </c>
      <c r="AE66" s="188" t="e">
        <f>SUMIF('[1]FIRST CUT-OFF'!$A:$A,[1]DRDC!$A66,'[1]FIRST CUT-OFF'!AE:AE)+SUMIF('[1]SECOND CUT-OFF'!$A:$A,[1]DRDC!$A66,'[1]SECOND CUT-OFF'!AE:AE)</f>
        <v>#VALUE!</v>
      </c>
      <c r="AF66" s="189" t="e">
        <f>SUMIF('[1]FIRST CUT-OFF'!$A:$A,[1]DRDC!$A66,'[1]FIRST CUT-OFF'!AF:AF)+SUMIF('[1]SECOND CUT-OFF'!$A:$A,[1]DRDC!$A66,'[1]SECOND CUT-OFF'!AF:AF)</f>
        <v>#VALUE!</v>
      </c>
      <c r="AG66" s="189" t="e">
        <f>SUMIF('[1]FIRST CUT-OFF'!$A:$A,[1]DRDC!$A66,'[1]FIRST CUT-OFF'!AG:AG)+SUMIF('[1]SECOND CUT-OFF'!$A:$A,[1]DRDC!$A66,'[1]SECOND CUT-OFF'!AG:AG)</f>
        <v>#VALUE!</v>
      </c>
      <c r="AH66" s="189" t="e">
        <f>SUMIF('[1]FIRST CUT-OFF'!$A:$A,[1]DRDC!$A66,'[1]FIRST CUT-OFF'!AH:AH)+SUMIF('[1]SECOND CUT-OFF'!$A:$A,[1]DRDC!$A66,'[1]SECOND CUT-OFF'!AH:AH)</f>
        <v>#VALUE!</v>
      </c>
      <c r="AI66" s="189" t="e">
        <f>SUMIF('[1]FIRST CUT-OFF'!$A:$A,[1]DRDC!$A66,'[1]FIRST CUT-OFF'!AI:AI)+SUMIF('[1]SECOND CUT-OFF'!$A:$A,[1]DRDC!$A66,'[1]SECOND CUT-OFF'!AI:AI)</f>
        <v>#VALUE!</v>
      </c>
      <c r="AJ66" s="189" t="e">
        <f>SUMIF('[1]FIRST CUT-OFF'!$A:$A,[1]DRDC!$A66,'[1]FIRST CUT-OFF'!AJ:AJ)+SUMIF('[1]SECOND CUT-OFF'!$A:$A,[1]DRDC!$A66,'[1]SECOND CUT-OFF'!AJ:AJ)</f>
        <v>#VALUE!</v>
      </c>
      <c r="AK66" s="188" t="e">
        <f>G66-I66-M66-N66-O66-R66-T66-U66-V66-AB66-AC66-AD66-AE66-AF66-AG66-AJ66+AH66+AI66</f>
        <v>#VALUE!</v>
      </c>
      <c r="AL66" s="190" t="e">
        <f>SUMIF('[1]FIRST CUT-OFF'!$A:$A,[1]DRDC!$A66,'[1]FIRST CUT-OFF'!AL:AL)+SUMIF('[1]SECOND CUT-OFF'!$A:$A,[1]DRDC!$A66,'[1]SECOND CUT-OFF'!AL:AL)</f>
        <v>#VALUE!</v>
      </c>
      <c r="AM66" s="190" t="e">
        <f>SUMIF('[1]FIRST CUT-OFF'!$A:$A,[1]DRDC!$A66,'[1]FIRST CUT-OFF'!AM:AM)+SUMIF('[1]SECOND CUT-OFF'!$A:$A,[1]DRDC!$A66,'[1]SECOND CUT-OFF'!AM:AM)</f>
        <v>#VALUE!</v>
      </c>
      <c r="AN66" s="190" t="e">
        <f>SUMIF('[1]FIRST CUT-OFF'!$A:$A,[1]DRDC!$A66,'[1]FIRST CUT-OFF'!AN:AN)+SUMIF('[1]SECOND CUT-OFF'!$A:$A,[1]DRDC!$A66,'[1]SECOND CUT-OFF'!AN:AN)</f>
        <v>#VALUE!</v>
      </c>
      <c r="AO66" s="190" t="e">
        <f>SUMIF('[1]FIRST CUT-OFF'!$A:$A,[1]DRDC!$A66,'[1]FIRST CUT-OFF'!AO:AO)+SUMIF('[1]SECOND CUT-OFF'!$A:$A,[1]DRDC!$A66,'[1]SECOND CUT-OFF'!AO:AO)</f>
        <v>#VALUE!</v>
      </c>
      <c r="AP66" s="191" t="e">
        <f>AK66+AL66+AM66+AN66+AO66</f>
        <v>#VALUE!</v>
      </c>
      <c r="AR66" s="143"/>
      <c r="AS66" s="162" t="s">
        <v>44</v>
      </c>
      <c r="AT66" s="159">
        <v>6507.16</v>
      </c>
      <c r="AU66" s="35" t="s">
        <v>50</v>
      </c>
      <c r="AV66" s="195"/>
      <c r="AW66" s="195"/>
      <c r="AY66" s="143"/>
    </row>
    <row r="67" spans="1:51" ht="16.149999999999999" customHeight="1" thickBot="1" x14ac:dyDescent="0.3">
      <c r="A67" s="36" t="s">
        <v>41</v>
      </c>
      <c r="B67" s="74">
        <f t="shared" ref="B67:AP67" si="31">SUM(B66:B66)</f>
        <v>15750</v>
      </c>
      <c r="C67" s="163" t="e">
        <f t="shared" si="31"/>
        <v>#VALUE!</v>
      </c>
      <c r="D67" s="163" t="e">
        <f t="shared" si="31"/>
        <v>#VALUE!</v>
      </c>
      <c r="E67" s="163" t="e">
        <f t="shared" si="31"/>
        <v>#VALUE!</v>
      </c>
      <c r="F67" s="163" t="e">
        <f t="shared" si="31"/>
        <v>#VALUE!</v>
      </c>
      <c r="G67" s="163" t="e">
        <f t="shared" si="31"/>
        <v>#VALUE!</v>
      </c>
      <c r="H67" s="96">
        <f t="shared" si="31"/>
        <v>0</v>
      </c>
      <c r="I67" s="164" t="e">
        <f t="shared" si="31"/>
        <v>#VALUE!</v>
      </c>
      <c r="J67" s="164" t="e">
        <f t="shared" si="31"/>
        <v>#VALUE!</v>
      </c>
      <c r="K67" s="164" t="e">
        <f t="shared" si="31"/>
        <v>#VALUE!</v>
      </c>
      <c r="L67" s="164" t="e">
        <f t="shared" si="31"/>
        <v>#VALUE!</v>
      </c>
      <c r="M67" s="163" t="e">
        <f t="shared" si="31"/>
        <v>#VALUE!</v>
      </c>
      <c r="N67" s="163" t="e">
        <f t="shared" si="31"/>
        <v>#VALUE!</v>
      </c>
      <c r="O67" s="165">
        <f t="shared" si="31"/>
        <v>393.75</v>
      </c>
      <c r="P67" s="164">
        <f t="shared" si="31"/>
        <v>393.75</v>
      </c>
      <c r="Q67" s="164">
        <f t="shared" si="31"/>
        <v>787.5</v>
      </c>
      <c r="R67" s="165">
        <f t="shared" si="31"/>
        <v>200</v>
      </c>
      <c r="S67" s="165">
        <f t="shared" si="31"/>
        <v>200</v>
      </c>
      <c r="T67" s="163" t="e">
        <f t="shared" si="31"/>
        <v>#VALUE!</v>
      </c>
      <c r="U67" s="163" t="e">
        <f t="shared" si="31"/>
        <v>#VALUE!</v>
      </c>
      <c r="V67" s="163" t="e">
        <f t="shared" si="31"/>
        <v>#VALUE!</v>
      </c>
      <c r="W67" s="165">
        <f t="shared" si="31"/>
        <v>0</v>
      </c>
      <c r="X67" s="164" t="e">
        <f t="shared" si="31"/>
        <v>#VALUE!</v>
      </c>
      <c r="Y67" s="164" t="e">
        <f t="shared" si="31"/>
        <v>#VALUE!</v>
      </c>
      <c r="Z67" s="164" t="e">
        <f t="shared" si="31"/>
        <v>#VALUE!</v>
      </c>
      <c r="AA67" s="164" t="e">
        <f t="shared" si="31"/>
        <v>#VALUE!</v>
      </c>
      <c r="AB67" s="164" t="e">
        <f t="shared" si="31"/>
        <v>#VALUE!</v>
      </c>
      <c r="AC67" s="163" t="e">
        <f t="shared" si="31"/>
        <v>#VALUE!</v>
      </c>
      <c r="AD67" s="163" t="e">
        <f t="shared" si="31"/>
        <v>#VALUE!</v>
      </c>
      <c r="AE67" s="163" t="e">
        <f t="shared" si="31"/>
        <v>#VALUE!</v>
      </c>
      <c r="AF67" s="163" t="e">
        <f t="shared" si="31"/>
        <v>#VALUE!</v>
      </c>
      <c r="AG67" s="163" t="e">
        <f t="shared" si="31"/>
        <v>#VALUE!</v>
      </c>
      <c r="AH67" s="163" t="e">
        <f t="shared" si="31"/>
        <v>#VALUE!</v>
      </c>
      <c r="AI67" s="163" t="e">
        <f t="shared" si="31"/>
        <v>#VALUE!</v>
      </c>
      <c r="AJ67" s="163" t="e">
        <f t="shared" si="31"/>
        <v>#VALUE!</v>
      </c>
      <c r="AK67" s="163" t="e">
        <f t="shared" si="31"/>
        <v>#VALUE!</v>
      </c>
      <c r="AL67" s="163" t="e">
        <f t="shared" si="31"/>
        <v>#VALUE!</v>
      </c>
      <c r="AM67" s="163" t="e">
        <f t="shared" si="31"/>
        <v>#VALUE!</v>
      </c>
      <c r="AN67" s="163" t="e">
        <f t="shared" si="31"/>
        <v>#VALUE!</v>
      </c>
      <c r="AO67" s="163" t="e">
        <f t="shared" si="31"/>
        <v>#VALUE!</v>
      </c>
      <c r="AP67" s="163" t="e">
        <f t="shared" si="31"/>
        <v>#VALUE!</v>
      </c>
      <c r="AR67" s="109"/>
      <c r="AS67" s="192"/>
      <c r="AT67" s="143">
        <f>AT65+AT66</f>
        <v>10967.64</v>
      </c>
      <c r="AU67" s="195"/>
      <c r="AV67" s="140"/>
      <c r="AW67" s="54">
        <f>AU67+AV67</f>
        <v>0</v>
      </c>
    </row>
    <row r="68" spans="1:51" ht="16.149999999999999" customHeight="1" thickTop="1" x14ac:dyDescent="0.25">
      <c r="G68" s="78"/>
      <c r="I68" s="173"/>
      <c r="O68" s="174"/>
      <c r="AC68" s="75"/>
      <c r="AD68" s="75"/>
      <c r="AL68" s="78"/>
      <c r="AN68" s="247" t="s">
        <v>35</v>
      </c>
      <c r="AO68" s="78"/>
      <c r="AP68" s="247" t="s">
        <v>53</v>
      </c>
      <c r="AQ68" s="109" t="s">
        <v>5</v>
      </c>
      <c r="AS68" s="79"/>
    </row>
    <row r="69" spans="1:51" ht="16.149999999999999" customHeight="1" thickBot="1" x14ac:dyDescent="0.3">
      <c r="A69" t="s">
        <v>56</v>
      </c>
      <c r="G69" s="171"/>
      <c r="I69" s="173"/>
      <c r="Q69" s="173"/>
      <c r="AC69" s="75"/>
      <c r="AD69" s="75"/>
      <c r="AL69" s="78"/>
      <c r="AN69" s="247" t="s">
        <v>35</v>
      </c>
      <c r="AO69" s="248"/>
      <c r="AP69" s="247" t="s">
        <v>51</v>
      </c>
      <c r="AS69" s="79"/>
    </row>
    <row r="70" spans="1:51" s="83" customFormat="1" ht="25.9" customHeight="1" thickBot="1" x14ac:dyDescent="0.25">
      <c r="A70" s="303" t="s">
        <v>116</v>
      </c>
      <c r="B70" s="305" t="s">
        <v>117</v>
      </c>
      <c r="C70" s="295" t="s">
        <v>118</v>
      </c>
      <c r="D70" s="307" t="s">
        <v>119</v>
      </c>
      <c r="E70" s="295" t="s">
        <v>55</v>
      </c>
      <c r="F70" s="295" t="s">
        <v>2</v>
      </c>
      <c r="G70" s="309" t="s">
        <v>120</v>
      </c>
      <c r="H70" s="311"/>
      <c r="I70" s="313" t="s">
        <v>121</v>
      </c>
      <c r="J70" s="301" t="s">
        <v>122</v>
      </c>
      <c r="K70" s="301" t="s">
        <v>123</v>
      </c>
      <c r="L70" s="301" t="s">
        <v>7</v>
      </c>
      <c r="M70" s="295" t="s">
        <v>124</v>
      </c>
      <c r="N70" s="295" t="s">
        <v>3</v>
      </c>
      <c r="O70" s="297" t="s">
        <v>4</v>
      </c>
      <c r="P70" s="298"/>
      <c r="Q70" s="298"/>
      <c r="R70" s="299" t="s">
        <v>125</v>
      </c>
      <c r="S70" s="299" t="s">
        <v>122</v>
      </c>
      <c r="T70" s="295" t="s">
        <v>126</v>
      </c>
      <c r="U70" s="295" t="s">
        <v>127</v>
      </c>
      <c r="V70" s="295" t="s">
        <v>127</v>
      </c>
      <c r="W70" s="82"/>
      <c r="X70" s="301" t="s">
        <v>128</v>
      </c>
      <c r="Y70" s="301" t="s">
        <v>128</v>
      </c>
      <c r="Z70" s="301" t="s">
        <v>117</v>
      </c>
      <c r="AA70" s="301" t="s">
        <v>129</v>
      </c>
      <c r="AB70" s="301" t="s">
        <v>130</v>
      </c>
      <c r="AC70" s="295" t="s">
        <v>131</v>
      </c>
      <c r="AD70" s="315" t="s">
        <v>132</v>
      </c>
      <c r="AE70" s="295" t="s">
        <v>133</v>
      </c>
      <c r="AF70" s="317" t="s">
        <v>134</v>
      </c>
      <c r="AG70" s="317" t="s">
        <v>135</v>
      </c>
      <c r="AH70" s="317" t="s">
        <v>136</v>
      </c>
      <c r="AI70" s="317" t="s">
        <v>137</v>
      </c>
      <c r="AJ70" s="307" t="s">
        <v>138</v>
      </c>
      <c r="AK70" s="295" t="s">
        <v>139</v>
      </c>
      <c r="AL70" s="319" t="s">
        <v>140</v>
      </c>
      <c r="AM70" s="320"/>
      <c r="AN70" s="320"/>
      <c r="AO70" s="321"/>
      <c r="AP70" s="295" t="s">
        <v>141</v>
      </c>
      <c r="AS70" s="246" t="s">
        <v>35</v>
      </c>
      <c r="AT70" s="156">
        <v>7000</v>
      </c>
      <c r="AU70" s="35" t="s">
        <v>50</v>
      </c>
      <c r="AV70" s="86"/>
      <c r="AW70" s="86"/>
    </row>
    <row r="71" spans="1:51" s="83" customFormat="1" ht="26.45" customHeight="1" thickBot="1" x14ac:dyDescent="0.25">
      <c r="A71" s="304"/>
      <c r="B71" s="306"/>
      <c r="C71" s="296"/>
      <c r="D71" s="308"/>
      <c r="E71" s="296"/>
      <c r="F71" s="296"/>
      <c r="G71" s="310"/>
      <c r="H71" s="312"/>
      <c r="I71" s="314"/>
      <c r="J71" s="302"/>
      <c r="K71" s="302"/>
      <c r="L71" s="302"/>
      <c r="M71" s="296"/>
      <c r="N71" s="296"/>
      <c r="O71" s="88" t="s">
        <v>142</v>
      </c>
      <c r="P71" s="87" t="s">
        <v>122</v>
      </c>
      <c r="Q71" s="87" t="s">
        <v>143</v>
      </c>
      <c r="R71" s="300"/>
      <c r="S71" s="300"/>
      <c r="T71" s="296"/>
      <c r="U71" s="296"/>
      <c r="V71" s="296"/>
      <c r="W71" s="88"/>
      <c r="X71" s="302"/>
      <c r="Y71" s="302"/>
      <c r="Z71" s="302"/>
      <c r="AA71" s="302"/>
      <c r="AB71" s="302"/>
      <c r="AC71" s="296"/>
      <c r="AD71" s="316"/>
      <c r="AE71" s="296"/>
      <c r="AF71" s="318"/>
      <c r="AG71" s="318"/>
      <c r="AH71" s="318"/>
      <c r="AI71" s="318"/>
      <c r="AJ71" s="308"/>
      <c r="AK71" s="296"/>
      <c r="AL71" s="89" t="s">
        <v>144</v>
      </c>
      <c r="AM71" s="90" t="s">
        <v>8</v>
      </c>
      <c r="AN71" s="90" t="s">
        <v>145</v>
      </c>
      <c r="AO71" s="91" t="s">
        <v>146</v>
      </c>
      <c r="AP71" s="296"/>
      <c r="AS71" s="162" t="s">
        <v>44</v>
      </c>
      <c r="AT71" s="159">
        <v>6131.25</v>
      </c>
      <c r="AU71" s="35" t="s">
        <v>50</v>
      </c>
      <c r="AV71" s="86"/>
      <c r="AW71" s="86"/>
    </row>
    <row r="72" spans="1:51" s="192" customFormat="1" ht="16.149999999999999" customHeight="1" x14ac:dyDescent="0.2">
      <c r="A72" s="175" t="s">
        <v>101</v>
      </c>
      <c r="B72" s="176">
        <f>7375+7375</f>
        <v>14750</v>
      </c>
      <c r="C72" s="177" t="e">
        <f>SUMIF('[1]FIRST CUT-OFF'!$A:$A,[1]DRDC!$A72,'[1]FIRST CUT-OFF'!C:C)+SUMIF('[1]SECOND CUT-OFF'!$A:$A,[1]DRDC!$A72,'[1]SECOND CUT-OFF'!C:C)</f>
        <v>#VALUE!</v>
      </c>
      <c r="D72" s="177" t="e">
        <f>SUMIF('[1]FIRST CUT-OFF'!$A:$A,[1]DRDC!$A72,'[1]FIRST CUT-OFF'!D:D)+SUMIF('[1]SECOND CUT-OFF'!$A:$A,[1]DRDC!$A72,'[1]SECOND CUT-OFF'!D:D)</f>
        <v>#VALUE!</v>
      </c>
      <c r="E72" s="177" t="e">
        <f>SUMIF('[1]FIRST CUT-OFF'!$A:$A,[1]DRDC!$A72,'[1]FIRST CUT-OFF'!E:E)+SUMIF('[1]SECOND CUT-OFF'!$A:$A,[1]DRDC!$A72,'[1]SECOND CUT-OFF'!E:E)</f>
        <v>#VALUE!</v>
      </c>
      <c r="F72" s="177" t="e">
        <f>SUMIF('[1]FIRST CUT-OFF'!$A:$A,[1]DRDC!$A72,'[1]FIRST CUT-OFF'!F:F)+SUMIF('[1]SECOND CUT-OFF'!$A:$A,[1]DRDC!$A72,'[1]SECOND CUT-OFF'!F:F)</f>
        <v>#VALUE!</v>
      </c>
      <c r="G72" s="178" t="e">
        <f t="shared" ref="G72" si="32">C72+D72+E72+F72</f>
        <v>#VALUE!</v>
      </c>
      <c r="H72" s="96" t="s">
        <v>165</v>
      </c>
      <c r="I72" s="179" t="e">
        <f>SUMIF('[1] NEW SSS'!$P:$P,[1]DRDC!H72,'[1] NEW SSS'!$G:$G)+SUMIF('[1] NEW SSS'!$P:$P,[1]DRDC!H72,'[1] NEW SSS'!$K:$K)</f>
        <v>#VALUE!</v>
      </c>
      <c r="J72" s="180" t="e">
        <f>SUMIF('[1] NEW SSS'!$P:$P,[1]DRDC!H72,'[1] NEW SSS'!$F:$F)+SUMIF('[1] NEW SSS'!$P:$P,[1]DRDC!H72,'[1] NEW SSS'!$J:$J)</f>
        <v>#VALUE!</v>
      </c>
      <c r="K72" s="181" t="e">
        <f t="shared" ref="K72" si="33">I72+J72</f>
        <v>#VALUE!</v>
      </c>
      <c r="L72" s="180" t="e">
        <f>SUMIF('[1] NEW SSS'!$P:$P,[1]DRDC!H72,'[1] NEW SSS'!$I:$I)</f>
        <v>#VALUE!</v>
      </c>
      <c r="M72" s="182" t="e">
        <f>SUMIF('[1]FIRST CUT-OFF'!$A:$A,[1]DRDC!$A72,'[1]FIRST CUT-OFF'!M:M)+SUMIF('[1]SECOND CUT-OFF'!$A:$A,[1]DRDC!$A72,'[1]SECOND CUT-OFF'!M:M)</f>
        <v>#VALUE!</v>
      </c>
      <c r="N72" s="183" t="e">
        <f>SUMIF('[1]FIRST CUT-OFF'!$A:$A,[1]DRDC!$A72,'[1]FIRST CUT-OFF'!N:N)+SUMIF('[1]SECOND CUT-OFF'!$A:$A,[1]DRDC!$A72,'[1]SECOND CUT-OFF'!N:N)</f>
        <v>#VALUE!</v>
      </c>
      <c r="O72" s="184">
        <f>Q72/2</f>
        <v>368.75</v>
      </c>
      <c r="P72" s="185">
        <f>Q72-O72</f>
        <v>368.75</v>
      </c>
      <c r="Q72" s="186">
        <f t="shared" ref="Q72" si="34">B72*0.05</f>
        <v>737.5</v>
      </c>
      <c r="R72" s="187">
        <v>200</v>
      </c>
      <c r="S72" s="187">
        <f>R72</f>
        <v>200</v>
      </c>
      <c r="T72" s="183" t="e">
        <f>SUMIF('[1]FIRST CUT-OFF'!$A:$A,[1]DRDC!$A72,'[1]FIRST CUT-OFF'!T:T)+SUMIF('[1]SECOND CUT-OFF'!$A:$A,[1]DRDC!$A72,'[1]SECOND CUT-OFF'!T:T)</f>
        <v>#VALUE!</v>
      </c>
      <c r="U72" s="183" t="e">
        <f>SUMIF('[1]FIRST CUT-OFF'!$A:$A,[1]DRDC!$A72,'[1]FIRST CUT-OFF'!U:U)+SUMIF('[1]SECOND CUT-OFF'!$A:$A,[1]DRDC!$A72,'[1]SECOND CUT-OFF'!U:U)</f>
        <v>#VALUE!</v>
      </c>
      <c r="V72" s="183" t="e">
        <f>SUMIF('[1]FIRST CUT-OFF'!$A:$A,[1]DRDC!$A72,'[1]FIRST CUT-OFF'!V:V)+SUMIF('[1]SECOND CUT-OFF'!$A:$A,[1]DRDC!$A72,'[1]SECOND CUT-OFF'!V:V)</f>
        <v>#VALUE!</v>
      </c>
      <c r="W72" s="187" t="s">
        <v>150</v>
      </c>
      <c r="X72" s="181" t="e">
        <f t="shared" ref="X72" si="35">SUM(G72-I72-O72-R72)</f>
        <v>#VALUE!</v>
      </c>
      <c r="Y72" s="181" t="e">
        <f>SUMIF([1]TAX!I:I,[1]DRDC!W72,[1]TAX!J:J)</f>
        <v>#VALUE!</v>
      </c>
      <c r="Z72" s="181" t="e">
        <f>SUMIF([1]TAX!I:I,[1]DRDC!W72,[1]TAX!K:K)</f>
        <v>#VALUE!</v>
      </c>
      <c r="AA72" s="181" t="e">
        <f>SUMIF([1]TAX!I:I,[1]DRDC!W72,[1]TAX!L:L)</f>
        <v>#VALUE!</v>
      </c>
      <c r="AB72" s="181" t="e">
        <f t="shared" ref="AB72" si="36">(X72-Y72)*Z72+AA72</f>
        <v>#VALUE!</v>
      </c>
      <c r="AC72" s="183" t="e">
        <f>SUMIF('[1]FIRST CUT-OFF'!$A:$A,[1]DRDC!$A72,'[1]FIRST CUT-OFF'!AC:AC)+SUMIF('[1]SECOND CUT-OFF'!$A:$A,[1]DRDC!$A72,'[1]SECOND CUT-OFF'!AC:AC)</f>
        <v>#VALUE!</v>
      </c>
      <c r="AD72" s="177" t="e">
        <f>SUMIF('[1]FIRST CUT-OFF'!$A:$A,[1]DRDC!$A72,'[1]FIRST CUT-OFF'!AD:AD)+SUMIF('[1]SECOND CUT-OFF'!$A:$A,[1]DRDC!$A72,'[1]SECOND CUT-OFF'!AD:AD)</f>
        <v>#VALUE!</v>
      </c>
      <c r="AE72" s="188" t="e">
        <f>SUMIF('[1]FIRST CUT-OFF'!$A:$A,[1]DRDC!$A72,'[1]FIRST CUT-OFF'!AE:AE)+SUMIF('[1]SECOND CUT-OFF'!$A:$A,[1]DRDC!$A72,'[1]SECOND CUT-OFF'!AE:AE)</f>
        <v>#VALUE!</v>
      </c>
      <c r="AF72" s="189" t="e">
        <f>SUMIF('[1]FIRST CUT-OFF'!$A:$A,[1]DRDC!$A72,'[1]FIRST CUT-OFF'!AF:AF)+SUMIF('[1]SECOND CUT-OFF'!$A:$A,[1]DRDC!$A72,'[1]SECOND CUT-OFF'!AF:AF)</f>
        <v>#VALUE!</v>
      </c>
      <c r="AG72" s="189" t="e">
        <f>SUMIF('[1]FIRST CUT-OFF'!$A:$A,[1]DRDC!$A72,'[1]FIRST CUT-OFF'!AG:AG)+SUMIF('[1]SECOND CUT-OFF'!$A:$A,[1]DRDC!$A72,'[1]SECOND CUT-OFF'!AG:AG)</f>
        <v>#VALUE!</v>
      </c>
      <c r="AH72" s="189" t="e">
        <f>SUMIF('[1]FIRST CUT-OFF'!$A:$A,[1]DRDC!$A72,'[1]FIRST CUT-OFF'!AH:AH)+SUMIF('[1]SECOND CUT-OFF'!$A:$A,[1]DRDC!$A72,'[1]SECOND CUT-OFF'!AH:AH)</f>
        <v>#VALUE!</v>
      </c>
      <c r="AI72" s="189" t="e">
        <f>SUMIF('[1]FIRST CUT-OFF'!$A:$A,[1]DRDC!$A72,'[1]FIRST CUT-OFF'!AI:AI)+SUMIF('[1]SECOND CUT-OFF'!$A:$A,[1]DRDC!$A72,'[1]SECOND CUT-OFF'!AI:AI)</f>
        <v>#VALUE!</v>
      </c>
      <c r="AJ72" s="189" t="e">
        <f>SUMIF('[1]FIRST CUT-OFF'!$A:$A,[1]DRDC!$A72,'[1]FIRST CUT-OFF'!AJ:AJ)+SUMIF('[1]SECOND CUT-OFF'!$A:$A,[1]DRDC!$A72,'[1]SECOND CUT-OFF'!AJ:AJ)</f>
        <v>#VALUE!</v>
      </c>
      <c r="AK72" s="188" t="e">
        <f>G72-I72-M72-N72-O72-R72-T72-U72-V72-AB72-AC72-AD72-AE72-AF72-AG72-AJ72+AH72+AI72</f>
        <v>#VALUE!</v>
      </c>
      <c r="AL72" s="190" t="e">
        <f>SUMIF('[1]FIRST CUT-OFF'!$A:$A,[1]DRDC!$A72,'[1]FIRST CUT-OFF'!AL:AL)+SUMIF('[1]SECOND CUT-OFF'!$A:$A,[1]DRDC!$A72,'[1]SECOND CUT-OFF'!AL:AL)</f>
        <v>#VALUE!</v>
      </c>
      <c r="AM72" s="190" t="e">
        <f>SUMIF('[1]FIRST CUT-OFF'!$A:$A,[1]DRDC!$A72,'[1]FIRST CUT-OFF'!AM:AM)+SUMIF('[1]SECOND CUT-OFF'!$A:$A,[1]DRDC!$A72,'[1]SECOND CUT-OFF'!AM:AM)</f>
        <v>#VALUE!</v>
      </c>
      <c r="AN72" s="190" t="e">
        <f>SUMIF('[1]FIRST CUT-OFF'!$A:$A,[1]DRDC!$A72,'[1]FIRST CUT-OFF'!AN:AN)+SUMIF('[1]SECOND CUT-OFF'!$A:$A,[1]DRDC!$A72,'[1]SECOND CUT-OFF'!AN:AN)</f>
        <v>#VALUE!</v>
      </c>
      <c r="AO72" s="190" t="e">
        <f>SUMIF('[1]FIRST CUT-OFF'!$A:$A,[1]DRDC!$A72,'[1]FIRST CUT-OFF'!AO:AO)+SUMIF('[1]SECOND CUT-OFF'!$A:$A,[1]DRDC!$A72,'[1]SECOND CUT-OFF'!AO:AO)</f>
        <v>#VALUE!</v>
      </c>
      <c r="AP72" s="191" t="e">
        <f>AK72+AL72+AM72+AN72+AO72</f>
        <v>#VALUE!</v>
      </c>
      <c r="AR72" s="143"/>
      <c r="AT72" s="143">
        <f>AT70+AT71</f>
        <v>13131.25</v>
      </c>
      <c r="AU72" s="195"/>
      <c r="AV72" s="195"/>
      <c r="AW72" s="195"/>
      <c r="AY72" s="143"/>
    </row>
    <row r="73" spans="1:51" ht="16.149999999999999" customHeight="1" thickBot="1" x14ac:dyDescent="0.3">
      <c r="A73" s="36" t="s">
        <v>41</v>
      </c>
      <c r="B73" s="74">
        <f t="shared" ref="B73:AP73" si="37">SUM(B72:B72)</f>
        <v>14750</v>
      </c>
      <c r="C73" s="163" t="e">
        <f t="shared" si="37"/>
        <v>#VALUE!</v>
      </c>
      <c r="D73" s="163" t="e">
        <f t="shared" si="37"/>
        <v>#VALUE!</v>
      </c>
      <c r="E73" s="163" t="e">
        <f t="shared" si="37"/>
        <v>#VALUE!</v>
      </c>
      <c r="F73" s="163" t="e">
        <f t="shared" si="37"/>
        <v>#VALUE!</v>
      </c>
      <c r="G73" s="163" t="e">
        <f t="shared" si="37"/>
        <v>#VALUE!</v>
      </c>
      <c r="H73" s="96">
        <f t="shared" si="37"/>
        <v>0</v>
      </c>
      <c r="I73" s="164" t="e">
        <f t="shared" si="37"/>
        <v>#VALUE!</v>
      </c>
      <c r="J73" s="164" t="e">
        <f t="shared" si="37"/>
        <v>#VALUE!</v>
      </c>
      <c r="K73" s="164" t="e">
        <f t="shared" si="37"/>
        <v>#VALUE!</v>
      </c>
      <c r="L73" s="164" t="e">
        <f t="shared" si="37"/>
        <v>#VALUE!</v>
      </c>
      <c r="M73" s="163" t="e">
        <f t="shared" si="37"/>
        <v>#VALUE!</v>
      </c>
      <c r="N73" s="163" t="e">
        <f t="shared" si="37"/>
        <v>#VALUE!</v>
      </c>
      <c r="O73" s="165">
        <f t="shared" si="37"/>
        <v>368.75</v>
      </c>
      <c r="P73" s="164">
        <f t="shared" si="37"/>
        <v>368.75</v>
      </c>
      <c r="Q73" s="164">
        <f t="shared" si="37"/>
        <v>737.5</v>
      </c>
      <c r="R73" s="165">
        <f t="shared" si="37"/>
        <v>200</v>
      </c>
      <c r="S73" s="165">
        <f t="shared" si="37"/>
        <v>200</v>
      </c>
      <c r="T73" s="163" t="e">
        <f t="shared" si="37"/>
        <v>#VALUE!</v>
      </c>
      <c r="U73" s="163" t="e">
        <f t="shared" si="37"/>
        <v>#VALUE!</v>
      </c>
      <c r="V73" s="163" t="e">
        <f t="shared" si="37"/>
        <v>#VALUE!</v>
      </c>
      <c r="W73" s="165">
        <f t="shared" si="37"/>
        <v>0</v>
      </c>
      <c r="X73" s="164" t="e">
        <f t="shared" si="37"/>
        <v>#VALUE!</v>
      </c>
      <c r="Y73" s="164" t="e">
        <f t="shared" si="37"/>
        <v>#VALUE!</v>
      </c>
      <c r="Z73" s="164" t="e">
        <f t="shared" si="37"/>
        <v>#VALUE!</v>
      </c>
      <c r="AA73" s="164" t="e">
        <f t="shared" si="37"/>
        <v>#VALUE!</v>
      </c>
      <c r="AB73" s="164" t="e">
        <f t="shared" si="37"/>
        <v>#VALUE!</v>
      </c>
      <c r="AC73" s="163" t="e">
        <f t="shared" si="37"/>
        <v>#VALUE!</v>
      </c>
      <c r="AD73" s="163" t="e">
        <f t="shared" si="37"/>
        <v>#VALUE!</v>
      </c>
      <c r="AE73" s="163" t="e">
        <f t="shared" si="37"/>
        <v>#VALUE!</v>
      </c>
      <c r="AF73" s="163" t="e">
        <f t="shared" si="37"/>
        <v>#VALUE!</v>
      </c>
      <c r="AG73" s="163" t="e">
        <f t="shared" si="37"/>
        <v>#VALUE!</v>
      </c>
      <c r="AH73" s="163" t="e">
        <f t="shared" si="37"/>
        <v>#VALUE!</v>
      </c>
      <c r="AI73" s="163" t="e">
        <f t="shared" si="37"/>
        <v>#VALUE!</v>
      </c>
      <c r="AJ73" s="163" t="e">
        <f t="shared" si="37"/>
        <v>#VALUE!</v>
      </c>
      <c r="AK73" s="163" t="e">
        <f t="shared" si="37"/>
        <v>#VALUE!</v>
      </c>
      <c r="AL73" s="163" t="e">
        <f t="shared" si="37"/>
        <v>#VALUE!</v>
      </c>
      <c r="AM73" s="163" t="e">
        <f t="shared" si="37"/>
        <v>#VALUE!</v>
      </c>
      <c r="AN73" s="163" t="e">
        <f t="shared" si="37"/>
        <v>#VALUE!</v>
      </c>
      <c r="AO73" s="163" t="e">
        <f t="shared" si="37"/>
        <v>#VALUE!</v>
      </c>
      <c r="AP73" s="163" t="e">
        <f t="shared" si="37"/>
        <v>#VALUE!</v>
      </c>
      <c r="AR73" s="109"/>
      <c r="AS73" s="79"/>
      <c r="AT73" s="79"/>
      <c r="AV73" s="140"/>
      <c r="AW73" s="54">
        <f>AU73+AV73</f>
        <v>0</v>
      </c>
    </row>
    <row r="74" spans="1:51" ht="16.149999999999999" customHeight="1" thickTop="1" x14ac:dyDescent="0.25">
      <c r="G74" s="171" t="s">
        <v>5</v>
      </c>
      <c r="AC74" s="75"/>
      <c r="AD74" s="75"/>
      <c r="AL74" s="78"/>
      <c r="AN74" s="247" t="s">
        <v>37</v>
      </c>
      <c r="AO74" s="249"/>
      <c r="AP74" s="247" t="s">
        <v>53</v>
      </c>
      <c r="AQ74" s="109"/>
      <c r="AS74" s="79"/>
    </row>
    <row r="75" spans="1:51" ht="16.149999999999999" customHeight="1" thickBot="1" x14ac:dyDescent="0.3">
      <c r="A75" t="s">
        <v>57</v>
      </c>
      <c r="AC75" s="75"/>
      <c r="AD75" s="75"/>
      <c r="AL75" s="78"/>
      <c r="AN75" s="247" t="s">
        <v>52</v>
      </c>
      <c r="AO75" s="248">
        <f>AO68+AO69+AO74</f>
        <v>0</v>
      </c>
      <c r="AP75" s="250"/>
      <c r="AQ75" s="109"/>
      <c r="AS75" s="79"/>
    </row>
    <row r="76" spans="1:51" s="83" customFormat="1" ht="25.9" customHeight="1" thickBot="1" x14ac:dyDescent="0.25">
      <c r="A76" s="303" t="s">
        <v>116</v>
      </c>
      <c r="B76" s="305" t="s">
        <v>117</v>
      </c>
      <c r="C76" s="295" t="s">
        <v>118</v>
      </c>
      <c r="D76" s="307" t="s">
        <v>119</v>
      </c>
      <c r="E76" s="295" t="s">
        <v>55</v>
      </c>
      <c r="F76" s="295" t="s">
        <v>2</v>
      </c>
      <c r="G76" s="309" t="s">
        <v>120</v>
      </c>
      <c r="H76" s="311"/>
      <c r="I76" s="313" t="s">
        <v>121</v>
      </c>
      <c r="J76" s="301" t="s">
        <v>122</v>
      </c>
      <c r="K76" s="301" t="s">
        <v>123</v>
      </c>
      <c r="L76" s="301" t="s">
        <v>7</v>
      </c>
      <c r="M76" s="295" t="s">
        <v>124</v>
      </c>
      <c r="N76" s="295" t="s">
        <v>3</v>
      </c>
      <c r="O76" s="297" t="s">
        <v>4</v>
      </c>
      <c r="P76" s="298"/>
      <c r="Q76" s="298"/>
      <c r="R76" s="299" t="s">
        <v>125</v>
      </c>
      <c r="S76" s="299" t="s">
        <v>122</v>
      </c>
      <c r="T76" s="295" t="s">
        <v>126</v>
      </c>
      <c r="U76" s="295" t="s">
        <v>127</v>
      </c>
      <c r="V76" s="295" t="s">
        <v>127</v>
      </c>
      <c r="W76" s="82"/>
      <c r="X76" s="301" t="s">
        <v>128</v>
      </c>
      <c r="Y76" s="301" t="s">
        <v>128</v>
      </c>
      <c r="Z76" s="301" t="s">
        <v>117</v>
      </c>
      <c r="AA76" s="301" t="s">
        <v>129</v>
      </c>
      <c r="AB76" s="301" t="s">
        <v>130</v>
      </c>
      <c r="AC76" s="295" t="s">
        <v>131</v>
      </c>
      <c r="AD76" s="315" t="s">
        <v>132</v>
      </c>
      <c r="AE76" s="295" t="s">
        <v>133</v>
      </c>
      <c r="AF76" s="317" t="s">
        <v>134</v>
      </c>
      <c r="AG76" s="317" t="s">
        <v>135</v>
      </c>
      <c r="AH76" s="317" t="s">
        <v>136</v>
      </c>
      <c r="AI76" s="317" t="s">
        <v>137</v>
      </c>
      <c r="AJ76" s="307" t="s">
        <v>138</v>
      </c>
      <c r="AK76" s="295" t="s">
        <v>139</v>
      </c>
      <c r="AL76" s="319" t="s">
        <v>140</v>
      </c>
      <c r="AM76" s="320"/>
      <c r="AN76" s="320"/>
      <c r="AO76" s="321"/>
      <c r="AP76" s="295" t="s">
        <v>141</v>
      </c>
      <c r="AS76" s="251" t="s">
        <v>35</v>
      </c>
      <c r="AT76" s="156">
        <v>43585.88</v>
      </c>
      <c r="AU76" s="35" t="s">
        <v>50</v>
      </c>
      <c r="AV76" s="86"/>
      <c r="AW76" s="86"/>
    </row>
    <row r="77" spans="1:51" s="83" customFormat="1" ht="26.45" customHeight="1" thickBot="1" x14ac:dyDescent="0.25">
      <c r="A77" s="304"/>
      <c r="B77" s="306"/>
      <c r="C77" s="296"/>
      <c r="D77" s="308"/>
      <c r="E77" s="296"/>
      <c r="F77" s="296"/>
      <c r="G77" s="310"/>
      <c r="H77" s="312"/>
      <c r="I77" s="314"/>
      <c r="J77" s="302"/>
      <c r="K77" s="302"/>
      <c r="L77" s="302"/>
      <c r="M77" s="296"/>
      <c r="N77" s="296"/>
      <c r="O77" s="88" t="s">
        <v>142</v>
      </c>
      <c r="P77" s="87" t="s">
        <v>122</v>
      </c>
      <c r="Q77" s="87" t="s">
        <v>143</v>
      </c>
      <c r="R77" s="300"/>
      <c r="S77" s="300"/>
      <c r="T77" s="296"/>
      <c r="U77" s="296"/>
      <c r="V77" s="296"/>
      <c r="W77" s="88"/>
      <c r="X77" s="302"/>
      <c r="Y77" s="302"/>
      <c r="Z77" s="302"/>
      <c r="AA77" s="302"/>
      <c r="AB77" s="302"/>
      <c r="AC77" s="296"/>
      <c r="AD77" s="316"/>
      <c r="AE77" s="296"/>
      <c r="AF77" s="318"/>
      <c r="AG77" s="318"/>
      <c r="AH77" s="318"/>
      <c r="AI77" s="318"/>
      <c r="AJ77" s="308"/>
      <c r="AK77" s="296"/>
      <c r="AL77" s="89" t="s">
        <v>144</v>
      </c>
      <c r="AM77" s="90" t="s">
        <v>8</v>
      </c>
      <c r="AN77" s="90" t="s">
        <v>145</v>
      </c>
      <c r="AO77" s="91" t="s">
        <v>146</v>
      </c>
      <c r="AP77" s="296"/>
      <c r="AS77" s="251" t="s">
        <v>37</v>
      </c>
      <c r="AT77" s="158">
        <v>3050</v>
      </c>
      <c r="AU77" s="35" t="s">
        <v>50</v>
      </c>
      <c r="AV77" s="86"/>
      <c r="AW77" s="86"/>
    </row>
    <row r="78" spans="1:51" s="192" customFormat="1" ht="16.149999999999999" customHeight="1" x14ac:dyDescent="0.2">
      <c r="A78" s="92" t="s">
        <v>102</v>
      </c>
      <c r="B78" s="145">
        <f>9750+9750</f>
        <v>19500</v>
      </c>
      <c r="C78" s="177" t="e">
        <f>SUMIF('[1]FIRST CUT-OFF'!$A:$A,[1]DRDC!$A78,'[1]FIRST CUT-OFF'!C:C)+SUMIF('[1]SECOND CUT-OFF'!$A:$A,[1]DRDC!$A78,'[1]SECOND CUT-OFF'!C:C)</f>
        <v>#VALUE!</v>
      </c>
      <c r="D78" s="177" t="e">
        <f>SUMIF('[1]FIRST CUT-OFF'!$A:$A,[1]DRDC!$A78,'[1]FIRST CUT-OFF'!D:D)+SUMIF('[1]SECOND CUT-OFF'!$A:$A,[1]DRDC!$A78,'[1]SECOND CUT-OFF'!D:D)</f>
        <v>#VALUE!</v>
      </c>
      <c r="E78" s="177" t="e">
        <f>SUMIF('[1]FIRST CUT-OFF'!$A:$A,[1]DRDC!$A78,'[1]FIRST CUT-OFF'!E:E)+SUMIF('[1]SECOND CUT-OFF'!$A:$A,[1]DRDC!$A78,'[1]SECOND CUT-OFF'!E:E)</f>
        <v>#VALUE!</v>
      </c>
      <c r="F78" s="177" t="e">
        <f>SUMIF('[1]FIRST CUT-OFF'!$A:$A,[1]DRDC!$A78,'[1]FIRST CUT-OFF'!F:F)+SUMIF('[1]SECOND CUT-OFF'!$A:$A,[1]DRDC!$A78,'[1]SECOND CUT-OFF'!F:F)</f>
        <v>#VALUE!</v>
      </c>
      <c r="G78" s="178" t="e">
        <f t="shared" ref="G78:G82" si="38">C78+D78+E78+F78</f>
        <v>#VALUE!</v>
      </c>
      <c r="H78" s="96" t="s">
        <v>161</v>
      </c>
      <c r="I78" s="179" t="e">
        <f>SUMIF('[1] NEW SSS'!$P:$P,[1]DRDC!H78,'[1] NEW SSS'!$G:$G)+SUMIF('[1] NEW SSS'!$P:$P,[1]DRDC!H78,'[1] NEW SSS'!$K:$K)</f>
        <v>#VALUE!</v>
      </c>
      <c r="J78" s="180" t="e">
        <f>SUMIF('[1] NEW SSS'!$P:$P,[1]DRDC!H78,'[1] NEW SSS'!$F:$F)+SUMIF('[1] NEW SSS'!$P:$P,[1]DRDC!H78,'[1] NEW SSS'!$J:$J)</f>
        <v>#VALUE!</v>
      </c>
      <c r="K78" s="181" t="e">
        <f t="shared" ref="K78:K82" si="39">I78+J78</f>
        <v>#VALUE!</v>
      </c>
      <c r="L78" s="180" t="e">
        <f>SUMIF('[1] NEW SSS'!$P:$P,[1]DRDC!H78,'[1] NEW SSS'!$I:$I)</f>
        <v>#VALUE!</v>
      </c>
      <c r="M78" s="182" t="e">
        <f>SUMIF('[1]FIRST CUT-OFF'!$A:$A,[1]DRDC!$A78,'[1]FIRST CUT-OFF'!M:M)+SUMIF('[1]SECOND CUT-OFF'!$A:$A,[1]DRDC!$A78,'[1]SECOND CUT-OFF'!M:M)</f>
        <v>#VALUE!</v>
      </c>
      <c r="N78" s="183" t="e">
        <f>SUMIF('[1]FIRST CUT-OFF'!$A:$A,[1]DRDC!$A78,'[1]FIRST CUT-OFF'!N:N)+SUMIF('[1]SECOND CUT-OFF'!$A:$A,[1]DRDC!$A78,'[1]SECOND CUT-OFF'!N:N)</f>
        <v>#VALUE!</v>
      </c>
      <c r="O78" s="184">
        <f>Q78/2</f>
        <v>487.5</v>
      </c>
      <c r="P78" s="185">
        <f>Q78-O78</f>
        <v>487.5</v>
      </c>
      <c r="Q78" s="186">
        <f t="shared" ref="Q78:Q82" si="40">B78*0.05</f>
        <v>975</v>
      </c>
      <c r="R78" s="187">
        <v>200</v>
      </c>
      <c r="S78" s="187">
        <f>R78</f>
        <v>200</v>
      </c>
      <c r="T78" s="183" t="e">
        <f>SUMIF('[1]FIRST CUT-OFF'!$A:$A,[1]DRDC!$A78,'[1]FIRST CUT-OFF'!T:T)+SUMIF('[1]SECOND CUT-OFF'!$A:$A,[1]DRDC!$A78,'[1]SECOND CUT-OFF'!T:T)</f>
        <v>#VALUE!</v>
      </c>
      <c r="U78" s="183" t="e">
        <f>SUMIF('[1]FIRST CUT-OFF'!$A:$A,[1]DRDC!$A78,'[1]FIRST CUT-OFF'!U:U)+SUMIF('[1]SECOND CUT-OFF'!$A:$A,[1]DRDC!$A78,'[1]SECOND CUT-OFF'!U:U)</f>
        <v>#VALUE!</v>
      </c>
      <c r="V78" s="183" t="e">
        <f>SUMIF('[1]FIRST CUT-OFF'!$A:$A,[1]DRDC!$A78,'[1]FIRST CUT-OFF'!V:V)+SUMIF('[1]SECOND CUT-OFF'!$A:$A,[1]DRDC!$A78,'[1]SECOND CUT-OFF'!V:V)</f>
        <v>#VALUE!</v>
      </c>
      <c r="W78" s="187" t="s">
        <v>160</v>
      </c>
      <c r="X78" s="181" t="e">
        <f>SUM(G78-I78-O78-R78)</f>
        <v>#VALUE!</v>
      </c>
      <c r="Y78" s="181" t="e">
        <f>SUMIF([1]TAX!I:I,[1]DRDC!W78,[1]TAX!J:J)</f>
        <v>#VALUE!</v>
      </c>
      <c r="Z78" s="181" t="e">
        <f>SUMIF([1]TAX!I:I,[1]DRDC!W78,[1]TAX!K:K)</f>
        <v>#VALUE!</v>
      </c>
      <c r="AA78" s="181" t="e">
        <f>SUMIF([1]TAX!I:I,[1]DRDC!W78,[1]TAX!L:L)</f>
        <v>#VALUE!</v>
      </c>
      <c r="AB78" s="181" t="e">
        <f t="shared" ref="AB78:AB82" si="41">(X78-Y78)*Z78+AA78</f>
        <v>#VALUE!</v>
      </c>
      <c r="AC78" s="183" t="e">
        <f>SUMIF('[1]FIRST CUT-OFF'!$A:$A,[1]DRDC!$A78,'[1]FIRST CUT-OFF'!AC:AC)+SUMIF('[1]SECOND CUT-OFF'!$A:$A,[1]DRDC!$A78,'[1]SECOND CUT-OFF'!AC:AC)</f>
        <v>#VALUE!</v>
      </c>
      <c r="AD78" s="177" t="e">
        <f>SUMIF('[1]FIRST CUT-OFF'!$A:$A,[1]DRDC!$A78,'[1]FIRST CUT-OFF'!AD:AD)+SUMIF('[1]SECOND CUT-OFF'!$A:$A,[1]DRDC!$A78,'[1]SECOND CUT-OFF'!AD:AD)</f>
        <v>#VALUE!</v>
      </c>
      <c r="AE78" s="188" t="e">
        <f>SUMIF('[1]FIRST CUT-OFF'!$A:$A,[1]DRDC!$A78,'[1]FIRST CUT-OFF'!AE:AE)+SUMIF('[1]SECOND CUT-OFF'!$A:$A,[1]DRDC!$A78,'[1]SECOND CUT-OFF'!AE:AE)</f>
        <v>#VALUE!</v>
      </c>
      <c r="AF78" s="189" t="e">
        <f>SUMIF('[1]FIRST CUT-OFF'!$A:$A,[1]DRDC!$A78,'[1]FIRST CUT-OFF'!AF:AF)+SUMIF('[1]SECOND CUT-OFF'!$A:$A,[1]DRDC!$A78,'[1]SECOND CUT-OFF'!AF:AF)</f>
        <v>#VALUE!</v>
      </c>
      <c r="AG78" s="189" t="e">
        <f>SUMIF('[1]FIRST CUT-OFF'!$A:$A,[1]DRDC!$A78,'[1]FIRST CUT-OFF'!AG:AG)+SUMIF('[1]SECOND CUT-OFF'!$A:$A,[1]DRDC!$A78,'[1]SECOND CUT-OFF'!AG:AG)</f>
        <v>#VALUE!</v>
      </c>
      <c r="AH78" s="189" t="e">
        <f>SUMIF('[1]FIRST CUT-OFF'!$A:$A,[1]DRDC!$A78,'[1]FIRST CUT-OFF'!AH:AH)+SUMIF('[1]SECOND CUT-OFF'!$A:$A,[1]DRDC!$A78,'[1]SECOND CUT-OFF'!AH:AH)</f>
        <v>#VALUE!</v>
      </c>
      <c r="AI78" s="189" t="e">
        <f>SUMIF('[1]FIRST CUT-OFF'!$A:$A,[1]DRDC!$A78,'[1]FIRST CUT-OFF'!AI:AI)+SUMIF('[1]SECOND CUT-OFF'!$A:$A,[1]DRDC!$A78,'[1]SECOND CUT-OFF'!AI:AI)</f>
        <v>#VALUE!</v>
      </c>
      <c r="AJ78" s="189" t="e">
        <f>SUMIF('[1]FIRST CUT-OFF'!$A:$A,[1]DRDC!$A78,'[1]FIRST CUT-OFF'!AJ:AJ)+SUMIF('[1]SECOND CUT-OFF'!$A:$A,[1]DRDC!$A78,'[1]SECOND CUT-OFF'!AJ:AJ)</f>
        <v>#VALUE!</v>
      </c>
      <c r="AK78" s="188" t="e">
        <f>G78-I78-M78-N78-O78-R78-T78-U78-V78-AB78-AC78-AD78-AE78-AF78-AG78-AJ78+AH78+AI78</f>
        <v>#VALUE!</v>
      </c>
      <c r="AL78" s="190" t="e">
        <f>SUMIF('[1]FIRST CUT-OFF'!$A:$A,[1]DRDC!$A78,'[1]FIRST CUT-OFF'!AL:AL)+SUMIF('[1]SECOND CUT-OFF'!$A:$A,[1]DRDC!$A78,'[1]SECOND CUT-OFF'!AL:AL)</f>
        <v>#VALUE!</v>
      </c>
      <c r="AM78" s="190" t="e">
        <f>SUMIF('[1]FIRST CUT-OFF'!$A:$A,[1]DRDC!$A78,'[1]FIRST CUT-OFF'!AM:AM)+SUMIF('[1]SECOND CUT-OFF'!$A:$A,[1]DRDC!$A78,'[1]SECOND CUT-OFF'!AM:AM)</f>
        <v>#VALUE!</v>
      </c>
      <c r="AN78" s="190" t="e">
        <f>SUMIF('[1]FIRST CUT-OFF'!$A:$A,[1]DRDC!$A78,'[1]FIRST CUT-OFF'!AN:AN)+SUMIF('[1]SECOND CUT-OFF'!$A:$A,[1]DRDC!$A78,'[1]SECOND CUT-OFF'!AN:AN)</f>
        <v>#VALUE!</v>
      </c>
      <c r="AO78" s="190" t="e">
        <f>SUMIF('[1]FIRST CUT-OFF'!$A:$A,[1]DRDC!$A78,'[1]FIRST CUT-OFF'!AO:AO)+SUMIF('[1]SECOND CUT-OFF'!$A:$A,[1]DRDC!$A78,'[1]SECOND CUT-OFF'!AO:AO)</f>
        <v>#VALUE!</v>
      </c>
      <c r="AP78" s="191" t="e">
        <f>AK78+AL78+AM78+AN78+AO78</f>
        <v>#VALUE!</v>
      </c>
      <c r="AR78" s="143"/>
      <c r="AS78" s="252" t="s">
        <v>52</v>
      </c>
      <c r="AT78" s="159">
        <f>AT76+AT77</f>
        <v>46635.88</v>
      </c>
      <c r="AU78" s="29"/>
      <c r="AV78" s="195"/>
      <c r="AW78" s="195"/>
      <c r="AY78" s="143"/>
    </row>
    <row r="79" spans="1:51" ht="16.149999999999999" customHeight="1" x14ac:dyDescent="0.25">
      <c r="A79" s="111" t="s">
        <v>103</v>
      </c>
      <c r="B79" s="253">
        <f>14913.75+14913.75</f>
        <v>29827.5</v>
      </c>
      <c r="C79" s="177" t="e">
        <f>SUMIF('[1]FIRST CUT-OFF'!$A:$A,[1]DRDC!$A79,'[1]FIRST CUT-OFF'!C:C)+SUMIF('[1]SECOND CUT-OFF'!$A:$A,[1]DRDC!$A79,'[1]SECOND CUT-OFF'!C:C)</f>
        <v>#VALUE!</v>
      </c>
      <c r="D79" s="197" t="e">
        <f>SUMIF('[1]FIRST CUT-OFF'!$A:$A,[1]DRDC!$A79,'[1]FIRST CUT-OFF'!D:D)+SUMIF('[1]SECOND CUT-OFF'!$A:$A,[1]DRDC!$A79,'[1]SECOND CUT-OFF'!D:D)</f>
        <v>#VALUE!</v>
      </c>
      <c r="E79" s="197" t="e">
        <f>SUMIF('[1]FIRST CUT-OFF'!$A:$A,[1]DRDC!$A79,'[1]FIRST CUT-OFF'!E:E)+SUMIF('[1]SECOND CUT-OFF'!$A:$A,[1]DRDC!$A79,'[1]SECOND CUT-OFF'!E:E)</f>
        <v>#VALUE!</v>
      </c>
      <c r="F79" s="197" t="e">
        <f>SUMIF('[1]FIRST CUT-OFF'!$A:$A,[1]DRDC!$A79,'[1]FIRST CUT-OFF'!F:F)+SUMIF('[1]SECOND CUT-OFF'!$A:$A,[1]DRDC!$A79,'[1]SECOND CUT-OFF'!F:F)</f>
        <v>#VALUE!</v>
      </c>
      <c r="G79" s="95" t="e">
        <f t="shared" si="38"/>
        <v>#VALUE!</v>
      </c>
      <c r="H79" s="96" t="s">
        <v>147</v>
      </c>
      <c r="I79" s="97" t="e">
        <f>SUMIF('[1] NEW SSS'!$P:$P,[1]DRDC!H79,'[1] NEW SSS'!$G:$G)+SUMIF('[1] NEW SSS'!$P:$P,[1]DRDC!H79,'[1] NEW SSS'!$K:$K)</f>
        <v>#VALUE!</v>
      </c>
      <c r="J79" s="98" t="e">
        <f>SUMIF('[1] NEW SSS'!$P:$P,[1]DRDC!H79,'[1] NEW SSS'!$F:$F)+SUMIF('[1] NEW SSS'!$P:$P,[1]DRDC!H79,'[1] NEW SSS'!$J:$J)</f>
        <v>#VALUE!</v>
      </c>
      <c r="K79" s="98" t="e">
        <f t="shared" si="39"/>
        <v>#VALUE!</v>
      </c>
      <c r="L79" s="98" t="e">
        <f>SUMIF('[1] NEW SSS'!$P:$P,[1]DRDC!H79,'[1] NEW SSS'!$I:$I)</f>
        <v>#VALUE!</v>
      </c>
      <c r="M79" s="99" t="e">
        <f>SUMIF('[1]FIRST CUT-OFF'!$A:$A,[1]DRDC!$A79,'[1]FIRST CUT-OFF'!M:M)+SUMIF('[1]SECOND CUT-OFF'!$A:$A,[1]DRDC!$A79,'[1]SECOND CUT-OFF'!M:M)</f>
        <v>#VALUE!</v>
      </c>
      <c r="N79" s="198" t="e">
        <f>SUMIF('[1]FIRST CUT-OFF'!$A:$A,[1]DRDC!$A79,'[1]FIRST CUT-OFF'!N:N)+SUMIF('[1]SECOND CUT-OFF'!$A:$A,[1]DRDC!$A79,'[1]SECOND CUT-OFF'!N:N)</f>
        <v>#VALUE!</v>
      </c>
      <c r="O79" s="184">
        <f>Q79/2</f>
        <v>745.6875</v>
      </c>
      <c r="P79" s="98">
        <f t="shared" ref="P79:P82" si="42">Q79-O79</f>
        <v>745.6875</v>
      </c>
      <c r="Q79" s="98">
        <f t="shared" si="40"/>
        <v>1491.375</v>
      </c>
      <c r="R79" s="187">
        <v>200</v>
      </c>
      <c r="S79" s="187">
        <f>R79</f>
        <v>200</v>
      </c>
      <c r="T79" s="198" t="e">
        <f>SUMIF('[1]FIRST CUT-OFF'!$A:$A,[1]DRDC!$A79,'[1]FIRST CUT-OFF'!T:T)+SUMIF('[1]SECOND CUT-OFF'!$A:$A,[1]DRDC!$A79,'[1]SECOND CUT-OFF'!T:T)</f>
        <v>#VALUE!</v>
      </c>
      <c r="U79" s="198" t="e">
        <f>SUMIF('[1]FIRST CUT-OFF'!$A:$A,[1]DRDC!$A79,'[1]FIRST CUT-OFF'!U:U)+SUMIF('[1]SECOND CUT-OFF'!$A:$A,[1]DRDC!$A79,'[1]SECOND CUT-OFF'!U:U)</f>
        <v>#VALUE!</v>
      </c>
      <c r="V79" s="198" t="e">
        <f>SUMIF('[1]FIRST CUT-OFF'!$A:$A,[1]DRDC!$A79,'[1]FIRST CUT-OFF'!V:V)+SUMIF('[1]SECOND CUT-OFF'!$A:$A,[1]DRDC!$A79,'[1]SECOND CUT-OFF'!V:V)</f>
        <v>#VALUE!</v>
      </c>
      <c r="W79" s="104" t="s">
        <v>160</v>
      </c>
      <c r="X79" s="181" t="e">
        <f>SUM(G79-I79-O79-R79)</f>
        <v>#VALUE!</v>
      </c>
      <c r="Y79" s="181" t="e">
        <f>SUMIF([1]TAX!I:I,[1]DRDC!W79,[1]TAX!J:J)</f>
        <v>#VALUE!</v>
      </c>
      <c r="Z79" s="98" t="e">
        <f>SUMIF([1]TAX!I:I,[1]DRDC!W79,[1]TAX!K:K)</f>
        <v>#VALUE!</v>
      </c>
      <c r="AA79" s="98" t="e">
        <f>SUMIF([1]TAX!I:I,[1]DRDC!W79,[1]TAX!L:L)</f>
        <v>#VALUE!</v>
      </c>
      <c r="AB79" s="181" t="e">
        <f t="shared" si="41"/>
        <v>#VALUE!</v>
      </c>
      <c r="AC79" s="198" t="e">
        <f>SUMIF('[1]FIRST CUT-OFF'!$A:$A,[1]DRDC!$A79,'[1]FIRST CUT-OFF'!AC:AC)+SUMIF('[1]SECOND CUT-OFF'!$A:$A,[1]DRDC!$A79,'[1]SECOND CUT-OFF'!AC:AC)</f>
        <v>#VALUE!</v>
      </c>
      <c r="AD79" s="197" t="e">
        <f>SUMIF('[1]FIRST CUT-OFF'!$A:$A,[1]DRDC!$A79,'[1]FIRST CUT-OFF'!AD:AD)+SUMIF('[1]SECOND CUT-OFF'!$A:$A,[1]DRDC!$A79,'[1]SECOND CUT-OFF'!AD:AD)</f>
        <v>#VALUE!</v>
      </c>
      <c r="AE79" s="105" t="e">
        <f>SUMIF('[1]FIRST CUT-OFF'!$A:$A,[1]DRDC!$A79,'[1]FIRST CUT-OFF'!AE:AE)+SUMIF('[1]SECOND CUT-OFF'!$A:$A,[1]DRDC!$A79,'[1]SECOND CUT-OFF'!AE:AE)</f>
        <v>#VALUE!</v>
      </c>
      <c r="AF79" s="106" t="e">
        <f>SUMIF('[1]FIRST CUT-OFF'!$A:$A,[1]DRDC!$A79,'[1]FIRST CUT-OFF'!AF:AF)+SUMIF('[1]SECOND CUT-OFF'!$A:$A,[1]DRDC!$A79,'[1]SECOND CUT-OFF'!AF:AF)</f>
        <v>#VALUE!</v>
      </c>
      <c r="AG79" s="106" t="e">
        <f>SUMIF('[1]FIRST CUT-OFF'!$A:$A,[1]DRDC!$A79,'[1]FIRST CUT-OFF'!AG:AG)+SUMIF('[1]SECOND CUT-OFF'!$A:$A,[1]DRDC!$A79,'[1]SECOND CUT-OFF'!AG:AG)</f>
        <v>#VALUE!</v>
      </c>
      <c r="AH79" s="106" t="e">
        <f>SUMIF('[1]FIRST CUT-OFF'!$A:$A,[1]DRDC!$A79,'[1]FIRST CUT-OFF'!AH:AH)+SUMIF('[1]SECOND CUT-OFF'!$A:$A,[1]DRDC!$A79,'[1]SECOND CUT-OFF'!AH:AH)</f>
        <v>#VALUE!</v>
      </c>
      <c r="AI79" s="106" t="e">
        <f>SUMIF('[1]FIRST CUT-OFF'!$A:$A,[1]DRDC!$A79,'[1]FIRST CUT-OFF'!AI:AI)+SUMIF('[1]SECOND CUT-OFF'!$A:$A,[1]DRDC!$A79,'[1]SECOND CUT-OFF'!AI:AI)</f>
        <v>#VALUE!</v>
      </c>
      <c r="AJ79" s="106" t="e">
        <f>SUMIF('[1]FIRST CUT-OFF'!$A:$A,[1]DRDC!$A79,'[1]FIRST CUT-OFF'!AJ:AJ)+SUMIF('[1]SECOND CUT-OFF'!$A:$A,[1]DRDC!$A79,'[1]SECOND CUT-OFF'!AJ:AJ)</f>
        <v>#VALUE!</v>
      </c>
      <c r="AK79" s="188" t="e">
        <f t="shared" ref="AK79:AK82" si="43">G79-I79-M79-N79-O79-R79-T79-U79-V79-AB79-AC79-AD79-AE79-AF79-AG79-AJ79+AH79+AI79</f>
        <v>#VALUE!</v>
      </c>
      <c r="AL79" s="113" t="e">
        <f>SUMIF('[1]FIRST CUT-OFF'!$A:$A,[1]DRDC!$A79,'[1]FIRST CUT-OFF'!AL:AL)+SUMIF('[1]SECOND CUT-OFF'!$A:$A,[1]DRDC!$A79,'[1]SECOND CUT-OFF'!AL:AL)</f>
        <v>#VALUE!</v>
      </c>
      <c r="AM79" s="107" t="e">
        <f>SUMIF('[1]FIRST CUT-OFF'!$A:$A,[1]DRDC!$A79,'[1]FIRST CUT-OFF'!AM:AM)+SUMIF('[1]SECOND CUT-OFF'!$A:$A,[1]DRDC!$A79,'[1]SECOND CUT-OFF'!AM:AM)</f>
        <v>#VALUE!</v>
      </c>
      <c r="AN79" s="107" t="e">
        <f>SUMIF('[1]FIRST CUT-OFF'!$A:$A,[1]DRDC!$A79,'[1]FIRST CUT-OFF'!AN:AN)+SUMIF('[1]SECOND CUT-OFF'!$A:$A,[1]DRDC!$A79,'[1]SECOND CUT-OFF'!AN:AN)</f>
        <v>#VALUE!</v>
      </c>
      <c r="AO79" s="107" t="e">
        <f>SUMIF('[1]FIRST CUT-OFF'!$A:$A,[1]DRDC!$A79,'[1]FIRST CUT-OFF'!AO:AO)+SUMIF('[1]SECOND CUT-OFF'!$A:$A,[1]DRDC!$A79,'[1]SECOND CUT-OFF'!AO:AO)</f>
        <v>#VALUE!</v>
      </c>
      <c r="AP79" s="108" t="e">
        <f>AK79+AL79+AM79+AN79-AO79</f>
        <v>#VALUE!</v>
      </c>
      <c r="AR79" s="109"/>
      <c r="AS79" s="192"/>
      <c r="AT79" s="192"/>
      <c r="AU79" s="195"/>
      <c r="AY79" s="143"/>
    </row>
    <row r="80" spans="1:51" s="192" customFormat="1" ht="16.149999999999999" customHeight="1" x14ac:dyDescent="0.2">
      <c r="A80" s="111" t="s">
        <v>104</v>
      </c>
      <c r="B80" s="114">
        <v>13650</v>
      </c>
      <c r="C80" s="177" t="e">
        <f>SUMIF('[1]FIRST CUT-OFF'!$A:$A,[1]DRDC!$A80,'[1]FIRST CUT-OFF'!C:C)+SUMIF('[1]SECOND CUT-OFF'!$A:$A,[1]DRDC!$A80,'[1]SECOND CUT-OFF'!C:C)</f>
        <v>#VALUE!</v>
      </c>
      <c r="D80" s="177" t="e">
        <f>SUMIF('[1]FIRST CUT-OFF'!$A:$A,[1]DRDC!$A80,'[1]FIRST CUT-OFF'!D:D)+SUMIF('[1]SECOND CUT-OFF'!$A:$A,[1]DRDC!$A80,'[1]SECOND CUT-OFF'!D:D)</f>
        <v>#VALUE!</v>
      </c>
      <c r="E80" s="177" t="e">
        <f>SUMIF('[1]FIRST CUT-OFF'!$A:$A,[1]DRDC!$A80,'[1]FIRST CUT-OFF'!E:E)+SUMIF('[1]SECOND CUT-OFF'!$A:$A,[1]DRDC!$A80,'[1]SECOND CUT-OFF'!E:E)</f>
        <v>#VALUE!</v>
      </c>
      <c r="F80" s="177" t="e">
        <f>SUMIF('[1]FIRST CUT-OFF'!$A:$A,[1]DRDC!$A80,'[1]FIRST CUT-OFF'!F:F)+SUMIF('[1]SECOND CUT-OFF'!$A:$A,[1]DRDC!$A80,'[1]SECOND CUT-OFF'!F:F)</f>
        <v>#VALUE!</v>
      </c>
      <c r="G80" s="178" t="e">
        <f t="shared" si="38"/>
        <v>#VALUE!</v>
      </c>
      <c r="H80" s="96" t="s">
        <v>178</v>
      </c>
      <c r="I80" s="179" t="e">
        <f>SUMIF('[1] NEW SSS'!$P:$P,[1]DRDC!H80,'[1] NEW SSS'!$G:$G)+SUMIF('[1] NEW SSS'!$P:$P,[1]DRDC!H80,'[1] NEW SSS'!$K:$K)</f>
        <v>#VALUE!</v>
      </c>
      <c r="J80" s="181" t="e">
        <f>SUMIF('[1] NEW SSS'!$P:$P,[1]DRDC!H80,'[1] NEW SSS'!$F:$F)+SUMIF('[1] NEW SSS'!$P:$P,[1]DRDC!H80,'[1] NEW SSS'!$J:$J)</f>
        <v>#VALUE!</v>
      </c>
      <c r="K80" s="181" t="e">
        <f t="shared" si="39"/>
        <v>#VALUE!</v>
      </c>
      <c r="L80" s="181" t="e">
        <f>SUMIF('[1] NEW SSS'!$P:$P,[1]DRDC!H80,'[1] NEW SSS'!$I:$I)</f>
        <v>#VALUE!</v>
      </c>
      <c r="M80" s="182" t="e">
        <f>SUMIF('[1]FIRST CUT-OFF'!$A:$A,[1]DRDC!$A80,'[1]FIRST CUT-OFF'!M:M)+SUMIF('[1]SECOND CUT-OFF'!$A:$A,[1]DRDC!$A80,'[1]SECOND CUT-OFF'!M:M)</f>
        <v>#VALUE!</v>
      </c>
      <c r="N80" s="183" t="e">
        <f>SUMIF('[1]FIRST CUT-OFF'!$A:$A,[1]DRDC!$A80,'[1]FIRST CUT-OFF'!N:N)+SUMIF('[1]SECOND CUT-OFF'!$A:$A,[1]DRDC!$A80,'[1]SECOND CUT-OFF'!N:N)</f>
        <v>#VALUE!</v>
      </c>
      <c r="O80" s="184">
        <f t="shared" ref="O80:O82" si="44">Q80/2</f>
        <v>341.25</v>
      </c>
      <c r="P80" s="185">
        <f t="shared" si="42"/>
        <v>341.25</v>
      </c>
      <c r="Q80" s="186">
        <f t="shared" si="40"/>
        <v>682.5</v>
      </c>
      <c r="R80" s="187">
        <v>200</v>
      </c>
      <c r="S80" s="187">
        <f>R80</f>
        <v>200</v>
      </c>
      <c r="T80" s="183" t="e">
        <f>SUMIF('[1]FIRST CUT-OFF'!$A:$A,[1]DRDC!$A80,'[1]FIRST CUT-OFF'!T:T)+SUMIF('[1]SECOND CUT-OFF'!$A:$A,[1]DRDC!$A80,'[1]SECOND CUT-OFF'!T:T)</f>
        <v>#VALUE!</v>
      </c>
      <c r="U80" s="183" t="e">
        <f>SUMIF('[1]FIRST CUT-OFF'!$A:$A,[1]DRDC!$A80,'[1]FIRST CUT-OFF'!U:U)+SUMIF('[1]SECOND CUT-OFF'!$A:$A,[1]DRDC!$A80,'[1]SECOND CUT-OFF'!U:U)</f>
        <v>#VALUE!</v>
      </c>
      <c r="V80" s="183" t="e">
        <f>SUMIF('[1]FIRST CUT-OFF'!$A:$A,[1]DRDC!$A80,'[1]FIRST CUT-OFF'!V:V)+SUMIF('[1]SECOND CUT-OFF'!$A:$A,[1]DRDC!$A80,'[1]SECOND CUT-OFF'!V:V)</f>
        <v>#VALUE!</v>
      </c>
      <c r="W80" s="104" t="s">
        <v>150</v>
      </c>
      <c r="X80" s="181" t="e">
        <f>SUM(G80-I80-O80-R80)</f>
        <v>#VALUE!</v>
      </c>
      <c r="Y80" s="181" t="e">
        <f>SUMIF([1]TAX!I:I,[1]DRDC!W80,[1]TAX!J:J)</f>
        <v>#VALUE!</v>
      </c>
      <c r="Z80" s="181" t="e">
        <f>SUMIF([1]TAX!I:I,[1]DRDC!W80,[1]TAX!K:K)</f>
        <v>#VALUE!</v>
      </c>
      <c r="AA80" s="181" t="e">
        <f>SUMIF([1]TAX!I:I,[1]DRDC!W80,[1]TAX!L:L)</f>
        <v>#VALUE!</v>
      </c>
      <c r="AB80" s="181" t="e">
        <f t="shared" si="41"/>
        <v>#VALUE!</v>
      </c>
      <c r="AC80" s="183" t="e">
        <f>SUMIF('[1]FIRST CUT-OFF'!$A:$A,[1]DRDC!$A80,'[1]FIRST CUT-OFF'!AC:AC)+SUMIF('[1]SECOND CUT-OFF'!$A:$A,[1]DRDC!$A80,'[1]SECOND CUT-OFF'!AC:AC)</f>
        <v>#VALUE!</v>
      </c>
      <c r="AD80" s="177" t="e">
        <f>SUMIF('[1]FIRST CUT-OFF'!$A:$A,[1]DRDC!$A80,'[1]FIRST CUT-OFF'!AD:AD)+SUMIF('[1]SECOND CUT-OFF'!$A:$A,[1]DRDC!$A80,'[1]SECOND CUT-OFF'!AD:AD)</f>
        <v>#VALUE!</v>
      </c>
      <c r="AE80" s="188" t="e">
        <f>SUMIF('[1]FIRST CUT-OFF'!$A:$A,[1]DRDC!$A80,'[1]FIRST CUT-OFF'!AE:AE)+SUMIF('[1]SECOND CUT-OFF'!$A:$A,[1]DRDC!$A80,'[1]SECOND CUT-OFF'!AE:AE)</f>
        <v>#VALUE!</v>
      </c>
      <c r="AF80" s="189" t="e">
        <f>SUMIF('[1]FIRST CUT-OFF'!$A:$A,[1]DRDC!$A80,'[1]FIRST CUT-OFF'!AF:AF)+SUMIF('[1]SECOND CUT-OFF'!$A:$A,[1]DRDC!$A80,'[1]SECOND CUT-OFF'!AF:AF)</f>
        <v>#VALUE!</v>
      </c>
      <c r="AG80" s="189" t="e">
        <f>SUMIF('[1]FIRST CUT-OFF'!$A:$A,[1]DRDC!$A80,'[1]FIRST CUT-OFF'!AG:AG)+SUMIF('[1]SECOND CUT-OFF'!$A:$A,[1]DRDC!$A80,'[1]SECOND CUT-OFF'!AG:AG)</f>
        <v>#VALUE!</v>
      </c>
      <c r="AH80" s="189" t="e">
        <f>SUMIF('[1]FIRST CUT-OFF'!$A:$A,[1]DRDC!$A80,'[1]FIRST CUT-OFF'!AH:AH)+SUMIF('[1]SECOND CUT-OFF'!$A:$A,[1]DRDC!$A80,'[1]SECOND CUT-OFF'!AH:AH)</f>
        <v>#VALUE!</v>
      </c>
      <c r="AI80" s="189" t="e">
        <f>SUMIF('[1]FIRST CUT-OFF'!$A:$A,[1]DRDC!$A80,'[1]FIRST CUT-OFF'!AI:AI)+SUMIF('[1]SECOND CUT-OFF'!$A:$A,[1]DRDC!$A80,'[1]SECOND CUT-OFF'!AI:AI)</f>
        <v>#VALUE!</v>
      </c>
      <c r="AJ80" s="189" t="e">
        <f>SUMIF('[1]FIRST CUT-OFF'!$A:$A,[1]DRDC!$A80,'[1]FIRST CUT-OFF'!AJ:AJ)+SUMIF('[1]SECOND CUT-OFF'!$A:$A,[1]DRDC!$A80,'[1]SECOND CUT-OFF'!AJ:AJ)</f>
        <v>#VALUE!</v>
      </c>
      <c r="AK80" s="188" t="e">
        <f t="shared" si="43"/>
        <v>#VALUE!</v>
      </c>
      <c r="AL80" s="202" t="e">
        <f>SUMIF('[1]FIRST CUT-OFF'!$A:$A,[1]DRDC!$A80,'[1]FIRST CUT-OFF'!AL:AL)+SUMIF('[1]SECOND CUT-OFF'!$A:$A,[1]DRDC!$A80,'[1]SECOND CUT-OFF'!AL:AL)</f>
        <v>#VALUE!</v>
      </c>
      <c r="AM80" s="190" t="e">
        <f>SUMIF('[1]FIRST CUT-OFF'!$A:$A,[1]DRDC!$A80,'[1]FIRST CUT-OFF'!AM:AM)+SUMIF('[1]SECOND CUT-OFF'!$A:$A,[1]DRDC!$A80,'[1]SECOND CUT-OFF'!AM:AM)</f>
        <v>#VALUE!</v>
      </c>
      <c r="AN80" s="190" t="e">
        <f>SUMIF('[1]FIRST CUT-OFF'!$A:$A,[1]DRDC!$A80,'[1]FIRST CUT-OFF'!AN:AN)+SUMIF('[1]SECOND CUT-OFF'!$A:$A,[1]DRDC!$A80,'[1]SECOND CUT-OFF'!AN:AN)</f>
        <v>#VALUE!</v>
      </c>
      <c r="AO80" s="190" t="e">
        <f>SUMIF('[1]FIRST CUT-OFF'!$A:$A,[1]DRDC!$A80,'[1]FIRST CUT-OFF'!AO:AO)+SUMIF('[1]SECOND CUT-OFF'!$A:$A,[1]DRDC!$A80,'[1]SECOND CUT-OFF'!AO:AO)</f>
        <v>#VALUE!</v>
      </c>
      <c r="AP80" s="191" t="e">
        <f>AK80+AL80+AM80+AN80+AO80</f>
        <v>#VALUE!</v>
      </c>
      <c r="AR80" s="143"/>
      <c r="AS80" s="252" t="s">
        <v>179</v>
      </c>
      <c r="AT80" s="159">
        <v>35249.870000000003</v>
      </c>
      <c r="AU80" s="35" t="s">
        <v>50</v>
      </c>
      <c r="AV80" s="195"/>
      <c r="AW80" s="195"/>
      <c r="AY80" s="143"/>
    </row>
    <row r="81" spans="1:51" s="192" customFormat="1" ht="16.149999999999999" customHeight="1" x14ac:dyDescent="0.2">
      <c r="A81" s="111" t="s">
        <v>105</v>
      </c>
      <c r="B81" s="114">
        <v>13650</v>
      </c>
      <c r="C81" s="177" t="e">
        <f>SUMIF('[1]FIRST CUT-OFF'!$A:$A,[1]DRDC!$A81,'[1]FIRST CUT-OFF'!C:C)+SUMIF('[1]SECOND CUT-OFF'!$A:$A,[1]DRDC!$A81,'[1]SECOND CUT-OFF'!C:C)</f>
        <v>#VALUE!</v>
      </c>
      <c r="D81" s="177" t="e">
        <f>SUMIF('[1]FIRST CUT-OFF'!$A:$A,[1]DRDC!$A81,'[1]FIRST CUT-OFF'!D:D)+SUMIF('[1]SECOND CUT-OFF'!$A:$A,[1]DRDC!$A81,'[1]SECOND CUT-OFF'!D:D)</f>
        <v>#VALUE!</v>
      </c>
      <c r="E81" s="177" t="e">
        <f>SUMIF('[1]FIRST CUT-OFF'!$A:$A,[1]DRDC!$A81,'[1]FIRST CUT-OFF'!E:E)+SUMIF('[1]SECOND CUT-OFF'!$A:$A,[1]DRDC!$A81,'[1]SECOND CUT-OFF'!E:E)</f>
        <v>#VALUE!</v>
      </c>
      <c r="F81" s="177" t="e">
        <f>SUMIF('[1]FIRST CUT-OFF'!$A:$A,[1]DRDC!$A81,'[1]FIRST CUT-OFF'!F:F)+SUMIF('[1]SECOND CUT-OFF'!$A:$A,[1]DRDC!$A81,'[1]SECOND CUT-OFF'!F:F)</f>
        <v>#VALUE!</v>
      </c>
      <c r="G81" s="178" t="e">
        <f t="shared" si="38"/>
        <v>#VALUE!</v>
      </c>
      <c r="H81" s="96" t="s">
        <v>178</v>
      </c>
      <c r="I81" s="179" t="e">
        <f>SUMIF('[1] NEW SSS'!$P:$P,[1]DRDC!H81,'[1] NEW SSS'!$G:$G)+SUMIF('[1] NEW SSS'!$P:$P,[1]DRDC!H81,'[1] NEW SSS'!$K:$K)</f>
        <v>#VALUE!</v>
      </c>
      <c r="J81" s="181" t="e">
        <f>SUMIF('[1] NEW SSS'!$P:$P,[1]DRDC!H81,'[1] NEW SSS'!$F:$F)+SUMIF('[1] NEW SSS'!$P:$P,[1]DRDC!H81,'[1] NEW SSS'!$J:$J)</f>
        <v>#VALUE!</v>
      </c>
      <c r="K81" s="181" t="e">
        <f t="shared" si="39"/>
        <v>#VALUE!</v>
      </c>
      <c r="L81" s="181" t="e">
        <f>SUMIF('[1] NEW SSS'!$P:$P,[1]DRDC!H81,'[1] NEW SSS'!$I:$I)</f>
        <v>#VALUE!</v>
      </c>
      <c r="M81" s="182" t="e">
        <f>SUMIF('[1]FIRST CUT-OFF'!$A:$A,[1]DRDC!$A81,'[1]FIRST CUT-OFF'!M:M)+SUMIF('[1]SECOND CUT-OFF'!$A:$A,[1]DRDC!$A81,'[1]SECOND CUT-OFF'!M:M)</f>
        <v>#VALUE!</v>
      </c>
      <c r="N81" s="183" t="e">
        <f>SUMIF('[1]FIRST CUT-OFF'!$A:$A,[1]DRDC!$A81,'[1]FIRST CUT-OFF'!N:N)+SUMIF('[1]SECOND CUT-OFF'!$A:$A,[1]DRDC!$A81,'[1]SECOND CUT-OFF'!N:N)</f>
        <v>#VALUE!</v>
      </c>
      <c r="O81" s="184">
        <f t="shared" si="44"/>
        <v>341.25</v>
      </c>
      <c r="P81" s="185">
        <f t="shared" si="42"/>
        <v>341.25</v>
      </c>
      <c r="Q81" s="186">
        <f t="shared" si="40"/>
        <v>682.5</v>
      </c>
      <c r="R81" s="187">
        <v>200</v>
      </c>
      <c r="S81" s="187">
        <f t="shared" ref="S81:S82" si="45">R81</f>
        <v>200</v>
      </c>
      <c r="T81" s="183" t="e">
        <f>SUMIF('[1]FIRST CUT-OFF'!$A:$A,[1]DRDC!$A81,'[1]FIRST CUT-OFF'!T:T)+SUMIF('[1]SECOND CUT-OFF'!$A:$A,[1]DRDC!$A81,'[1]SECOND CUT-OFF'!T:T)</f>
        <v>#VALUE!</v>
      </c>
      <c r="U81" s="183" t="e">
        <f>SUMIF('[1]FIRST CUT-OFF'!$A:$A,[1]DRDC!$A81,'[1]FIRST CUT-OFF'!U:U)+SUMIF('[1]SECOND CUT-OFF'!$A:$A,[1]DRDC!$A81,'[1]SECOND CUT-OFF'!U:U)</f>
        <v>#VALUE!</v>
      </c>
      <c r="V81" s="183" t="e">
        <f>SUMIF('[1]FIRST CUT-OFF'!$A:$A,[1]DRDC!$A81,'[1]FIRST CUT-OFF'!V:V)+SUMIF('[1]SECOND CUT-OFF'!$A:$A,[1]DRDC!$A81,'[1]SECOND CUT-OFF'!V:V)</f>
        <v>#VALUE!</v>
      </c>
      <c r="W81" s="104" t="s">
        <v>150</v>
      </c>
      <c r="X81" s="181" t="e">
        <f>SUM(G81-I81-O81-R81)</f>
        <v>#VALUE!</v>
      </c>
      <c r="Y81" s="181" t="e">
        <f>SUMIF([1]TAX!I:I,[1]DRDC!W81,[1]TAX!J:J)</f>
        <v>#VALUE!</v>
      </c>
      <c r="Z81" s="181" t="e">
        <f>SUMIF([1]TAX!I:I,[1]DRDC!W81,[1]TAX!K:K)</f>
        <v>#VALUE!</v>
      </c>
      <c r="AA81" s="181" t="e">
        <f>SUMIF([1]TAX!I:I,[1]DRDC!W81,[1]TAX!L:L)</f>
        <v>#VALUE!</v>
      </c>
      <c r="AB81" s="181" t="e">
        <f t="shared" si="41"/>
        <v>#VALUE!</v>
      </c>
      <c r="AC81" s="183" t="e">
        <f>SUMIF('[1]FIRST CUT-OFF'!$A:$A,[1]DRDC!$A81,'[1]FIRST CUT-OFF'!AC:AC)+SUMIF('[1]SECOND CUT-OFF'!$A:$A,[1]DRDC!$A81,'[1]SECOND CUT-OFF'!AC:AC)</f>
        <v>#VALUE!</v>
      </c>
      <c r="AD81" s="177" t="e">
        <f>SUMIF('[1]FIRST CUT-OFF'!$A:$A,[1]DRDC!$A81,'[1]FIRST CUT-OFF'!AD:AD)+SUMIF('[1]SECOND CUT-OFF'!$A:$A,[1]DRDC!$A81,'[1]SECOND CUT-OFF'!AD:AD)</f>
        <v>#VALUE!</v>
      </c>
      <c r="AE81" s="188" t="e">
        <f>SUMIF('[1]FIRST CUT-OFF'!$A:$A,[1]DRDC!$A81,'[1]FIRST CUT-OFF'!AE:AE)+SUMIF('[1]SECOND CUT-OFF'!$A:$A,[1]DRDC!$A81,'[1]SECOND CUT-OFF'!AE:AE)</f>
        <v>#VALUE!</v>
      </c>
      <c r="AF81" s="189" t="e">
        <f>SUMIF('[1]FIRST CUT-OFF'!$A:$A,[1]DRDC!$A81,'[1]FIRST CUT-OFF'!AF:AF)+SUMIF('[1]SECOND CUT-OFF'!$A:$A,[1]DRDC!$A81,'[1]SECOND CUT-OFF'!AF:AF)</f>
        <v>#VALUE!</v>
      </c>
      <c r="AG81" s="189" t="e">
        <f>SUMIF('[1]FIRST CUT-OFF'!$A:$A,[1]DRDC!$A81,'[1]FIRST CUT-OFF'!AG:AG)+SUMIF('[1]SECOND CUT-OFF'!$A:$A,[1]DRDC!$A81,'[1]SECOND CUT-OFF'!AG:AG)</f>
        <v>#VALUE!</v>
      </c>
      <c r="AH81" s="189" t="e">
        <f>SUMIF('[1]FIRST CUT-OFF'!$A:$A,[1]DRDC!$A81,'[1]FIRST CUT-OFF'!AH:AH)+SUMIF('[1]SECOND CUT-OFF'!$A:$A,[1]DRDC!$A81,'[1]SECOND CUT-OFF'!AH:AH)</f>
        <v>#VALUE!</v>
      </c>
      <c r="AI81" s="189" t="e">
        <f>SUMIF('[1]FIRST CUT-OFF'!$A:$A,[1]DRDC!$A81,'[1]FIRST CUT-OFF'!AI:AI)+SUMIF('[1]SECOND CUT-OFF'!$A:$A,[1]DRDC!$A81,'[1]SECOND CUT-OFF'!AI:AI)</f>
        <v>#VALUE!</v>
      </c>
      <c r="AJ81" s="189" t="e">
        <f>SUMIF('[1]FIRST CUT-OFF'!$A:$A,[1]DRDC!$A81,'[1]FIRST CUT-OFF'!AJ:AJ)+SUMIF('[1]SECOND CUT-OFF'!$A:$A,[1]DRDC!$A81,'[1]SECOND CUT-OFF'!AJ:AJ)</f>
        <v>#VALUE!</v>
      </c>
      <c r="AK81" s="188" t="e">
        <f t="shared" si="43"/>
        <v>#VALUE!</v>
      </c>
      <c r="AL81" s="202" t="e">
        <f>SUMIF('[1]FIRST CUT-OFF'!$A:$A,[1]DRDC!$A81,'[1]FIRST CUT-OFF'!AL:AL)+SUMIF('[1]SECOND CUT-OFF'!$A:$A,[1]DRDC!$A81,'[1]SECOND CUT-OFF'!AL:AL)</f>
        <v>#VALUE!</v>
      </c>
      <c r="AM81" s="190" t="e">
        <f>SUMIF('[1]FIRST CUT-OFF'!$A:$A,[1]DRDC!$A81,'[1]FIRST CUT-OFF'!AM:AM)+SUMIF('[1]SECOND CUT-OFF'!$A:$A,[1]DRDC!$A81,'[1]SECOND CUT-OFF'!AM:AM)</f>
        <v>#VALUE!</v>
      </c>
      <c r="AN81" s="190" t="e">
        <f>SUMIF('[1]FIRST CUT-OFF'!$A:$A,[1]DRDC!$A81,'[1]FIRST CUT-OFF'!AN:AN)+SUMIF('[1]SECOND CUT-OFF'!$A:$A,[1]DRDC!$A81,'[1]SECOND CUT-OFF'!AN:AN)</f>
        <v>#VALUE!</v>
      </c>
      <c r="AO81" s="190" t="e">
        <f>SUMIF('[1]FIRST CUT-OFF'!$A:$A,[1]DRDC!$A81,'[1]FIRST CUT-OFF'!AO:AO)+SUMIF('[1]SECOND CUT-OFF'!$A:$A,[1]DRDC!$A81,'[1]SECOND CUT-OFF'!AO:AO)</f>
        <v>#VALUE!</v>
      </c>
      <c r="AP81" s="191" t="e">
        <f>AK81+AL81+AM81+AN81+AO81</f>
        <v>#VALUE!</v>
      </c>
      <c r="AR81" s="143"/>
      <c r="AS81" s="252" t="s">
        <v>37</v>
      </c>
      <c r="AT81" s="254">
        <v>3050</v>
      </c>
      <c r="AU81" s="35" t="s">
        <v>50</v>
      </c>
      <c r="AV81" s="195"/>
      <c r="AW81" s="195"/>
      <c r="AY81" s="143"/>
    </row>
    <row r="82" spans="1:51" s="192" customFormat="1" ht="16.149999999999999" customHeight="1" x14ac:dyDescent="0.2">
      <c r="A82" s="115" t="s">
        <v>106</v>
      </c>
      <c r="B82" s="145">
        <v>13564</v>
      </c>
      <c r="C82" s="177" t="e">
        <f>SUMIF('[1]FIRST CUT-OFF'!$A:$A,[1]DRDC!$A82,'[1]FIRST CUT-OFF'!C:C)+SUMIF('[1]SECOND CUT-OFF'!$A:$A,[1]DRDC!$A82,'[1]SECOND CUT-OFF'!C:C)</f>
        <v>#VALUE!</v>
      </c>
      <c r="D82" s="177" t="e">
        <f>SUMIF('[1]FIRST CUT-OFF'!$A:$A,[1]DRDC!$A82,'[1]FIRST CUT-OFF'!D:D)+SUMIF('[1]SECOND CUT-OFF'!$A:$A,[1]DRDC!$A82,'[1]SECOND CUT-OFF'!D:D)</f>
        <v>#VALUE!</v>
      </c>
      <c r="E82" s="177" t="e">
        <f>SUMIF('[1]FIRST CUT-OFF'!$A:$A,[1]DRDC!$A82,'[1]FIRST CUT-OFF'!E:E)+SUMIF('[1]SECOND CUT-OFF'!$A:$A,[1]DRDC!$A82,'[1]SECOND CUT-OFF'!E:E)</f>
        <v>#VALUE!</v>
      </c>
      <c r="F82" s="177" t="e">
        <f>SUMIF('[1]FIRST CUT-OFF'!$A:$A,[1]DRDC!$A82,'[1]FIRST CUT-OFF'!F:F)+SUMIF('[1]SECOND CUT-OFF'!$A:$A,[1]DRDC!$A82,'[1]SECOND CUT-OFF'!F:F)</f>
        <v>#VALUE!</v>
      </c>
      <c r="G82" s="178" t="e">
        <f t="shared" si="38"/>
        <v>#VALUE!</v>
      </c>
      <c r="H82" s="96" t="s">
        <v>178</v>
      </c>
      <c r="I82" s="207" t="e">
        <f>SUMIF('[1] NEW SSS'!$P:$P,[1]DRDC!H82,'[1] NEW SSS'!$G:$G)+SUMIF('[1] NEW SSS'!$P:$P,[1]DRDC!H82,'[1] NEW SSS'!$K:$K)</f>
        <v>#VALUE!</v>
      </c>
      <c r="J82" s="186" t="e">
        <f>SUMIF('[1] NEW SSS'!$P:$P,[1]DRDC!H82,'[1] NEW SSS'!$F:$F)+SUMIF('[1] NEW SSS'!$P:$P,[1]DRDC!H82,'[1] NEW SSS'!$J:$J)</f>
        <v>#VALUE!</v>
      </c>
      <c r="K82" s="181" t="e">
        <f t="shared" si="39"/>
        <v>#VALUE!</v>
      </c>
      <c r="L82" s="185" t="e">
        <f>SUMIF('[1] NEW SSS'!$P:$P,[1]DRDC!H82,'[1] NEW SSS'!$I:$I)</f>
        <v>#VALUE!</v>
      </c>
      <c r="M82" s="208" t="e">
        <f>SUMIF('[1]FIRST CUT-OFF'!$A:$A,[1]DRDC!$A82,'[1]FIRST CUT-OFF'!M:M)+SUMIF('[1]SECOND CUT-OFF'!$A:$A,[1]DRDC!$A82,'[1]SECOND CUT-OFF'!M:M)</f>
        <v>#VALUE!</v>
      </c>
      <c r="N82" s="209" t="e">
        <f>SUMIF('[1]FIRST CUT-OFF'!$A:$A,[1]DRDC!$A82,'[1]FIRST CUT-OFF'!N:N)+SUMIF('[1]SECOND CUT-OFF'!$A:$A,[1]DRDC!$A82,'[1]SECOND CUT-OFF'!N:N)</f>
        <v>#VALUE!</v>
      </c>
      <c r="O82" s="184">
        <f t="shared" si="44"/>
        <v>339.1</v>
      </c>
      <c r="P82" s="185">
        <f t="shared" si="42"/>
        <v>339.1</v>
      </c>
      <c r="Q82" s="186">
        <f t="shared" si="40"/>
        <v>678.2</v>
      </c>
      <c r="R82" s="187">
        <v>200</v>
      </c>
      <c r="S82" s="187">
        <f t="shared" si="45"/>
        <v>200</v>
      </c>
      <c r="T82" s="209" t="e">
        <f>SUMIF('[1]FIRST CUT-OFF'!$A:$A,[1]DRDC!$A82,'[1]FIRST CUT-OFF'!T:T)+SUMIF('[1]SECOND CUT-OFF'!$A:$A,[1]DRDC!$A82,'[1]SECOND CUT-OFF'!T:T)</f>
        <v>#VALUE!</v>
      </c>
      <c r="U82" s="209" t="e">
        <f>SUMIF('[1]FIRST CUT-OFF'!$A:$A,[1]DRDC!$A82,'[1]FIRST CUT-OFF'!U:U)+SUMIF('[1]SECOND CUT-OFF'!$A:$A,[1]DRDC!$A82,'[1]SECOND CUT-OFF'!U:U)</f>
        <v>#VALUE!</v>
      </c>
      <c r="V82" s="209" t="e">
        <f>SUMIF('[1]FIRST CUT-OFF'!$A:$A,[1]DRDC!$A82,'[1]FIRST CUT-OFF'!V:V)+SUMIF('[1]SECOND CUT-OFF'!$A:$A,[1]DRDC!$A82,'[1]SECOND CUT-OFF'!V:V)</f>
        <v>#VALUE!</v>
      </c>
      <c r="W82" s="210" t="s">
        <v>150</v>
      </c>
      <c r="X82" s="181" t="e">
        <f>SUM(G82-I82-O82-R82)</f>
        <v>#VALUE!</v>
      </c>
      <c r="Y82" s="181" t="e">
        <f>SUMIF([1]TAX!I:I,[1]DRDC!W82,[1]TAX!J:J)</f>
        <v>#VALUE!</v>
      </c>
      <c r="Z82" s="211" t="e">
        <f>SUMIF([1]TAX!I:I,[1]DRDC!W82,[1]TAX!K:K)</f>
        <v>#VALUE!</v>
      </c>
      <c r="AA82" s="211" t="e">
        <f>SUMIF([1]TAX!I:I,[1]DRDC!W82,[1]TAX!L:L)</f>
        <v>#VALUE!</v>
      </c>
      <c r="AB82" s="181" t="e">
        <f t="shared" si="41"/>
        <v>#VALUE!</v>
      </c>
      <c r="AC82" s="183" t="e">
        <f>SUMIF('[1]FIRST CUT-OFF'!$A:$A,[1]DRDC!$A82,'[1]FIRST CUT-OFF'!AC:AC)+SUMIF('[1]SECOND CUT-OFF'!$A:$A,[1]DRDC!$A82,'[1]SECOND CUT-OFF'!AC:AC)</f>
        <v>#VALUE!</v>
      </c>
      <c r="AD82" s="212" t="e">
        <f>SUMIF('[1]FIRST CUT-OFF'!$A:$A,[1]DRDC!$A82,'[1]FIRST CUT-OFF'!AD:AD)+SUMIF('[1]SECOND CUT-OFF'!$A:$A,[1]DRDC!$A82,'[1]SECOND CUT-OFF'!AD:AD)</f>
        <v>#VALUE!</v>
      </c>
      <c r="AE82" s="188" t="e">
        <f>SUMIF('[1]FIRST CUT-OFF'!$A:$A,[1]DRDC!$A82,'[1]FIRST CUT-OFF'!AE:AE)+SUMIF('[1]SECOND CUT-OFF'!$A:$A,[1]DRDC!$A82,'[1]SECOND CUT-OFF'!AE:AE)</f>
        <v>#VALUE!</v>
      </c>
      <c r="AF82" s="189" t="e">
        <f>SUMIF('[1]FIRST CUT-OFF'!$A:$A,[1]DRDC!$A82,'[1]FIRST CUT-OFF'!AF:AF)+SUMIF('[1]SECOND CUT-OFF'!$A:$A,[1]DRDC!$A82,'[1]SECOND CUT-OFF'!AF:AF)</f>
        <v>#VALUE!</v>
      </c>
      <c r="AG82" s="189" t="e">
        <f>SUMIF('[1]FIRST CUT-OFF'!$A:$A,[1]DRDC!$A82,'[1]FIRST CUT-OFF'!AG:AG)+SUMIF('[1]SECOND CUT-OFF'!$A:$A,[1]DRDC!$A82,'[1]SECOND CUT-OFF'!AG:AG)</f>
        <v>#VALUE!</v>
      </c>
      <c r="AH82" s="189" t="e">
        <f>SUMIF('[1]FIRST CUT-OFF'!$A:$A,[1]DRDC!$A82,'[1]FIRST CUT-OFF'!AH:AH)+SUMIF('[1]SECOND CUT-OFF'!$A:$A,[1]DRDC!$A82,'[1]SECOND CUT-OFF'!AH:AH)</f>
        <v>#VALUE!</v>
      </c>
      <c r="AI82" s="189" t="e">
        <f>SUMIF('[1]FIRST CUT-OFF'!$A:$A,[1]DRDC!$A82,'[1]FIRST CUT-OFF'!AI:AI)+SUMIF('[1]SECOND CUT-OFF'!$A:$A,[1]DRDC!$A82,'[1]SECOND CUT-OFF'!AI:AI)</f>
        <v>#VALUE!</v>
      </c>
      <c r="AJ82" s="189" t="e">
        <f>SUMIF('[1]FIRST CUT-OFF'!$A:$A,[1]DRDC!$A82,'[1]FIRST CUT-OFF'!AJ:AJ)+SUMIF('[1]SECOND CUT-OFF'!$A:$A,[1]DRDC!$A82,'[1]SECOND CUT-OFF'!AJ:AJ)</f>
        <v>#VALUE!</v>
      </c>
      <c r="AK82" s="188" t="e">
        <f t="shared" si="43"/>
        <v>#VALUE!</v>
      </c>
      <c r="AL82" s="202" t="e">
        <f>SUMIF('[1]FIRST CUT-OFF'!$A:$A,[1]DRDC!$A82,'[1]FIRST CUT-OFF'!AL:AL)+SUMIF('[1]SECOND CUT-OFF'!$A:$A,[1]DRDC!$A82,'[1]SECOND CUT-OFF'!AL:AL)</f>
        <v>#VALUE!</v>
      </c>
      <c r="AM82" s="202" t="e">
        <f>SUMIF('[1]FIRST CUT-OFF'!$A:$A,[1]DRDC!$A82,'[1]FIRST CUT-OFF'!AM:AM)+SUMIF('[1]SECOND CUT-OFF'!$A:$A,[1]DRDC!$A82,'[1]SECOND CUT-OFF'!AM:AM)</f>
        <v>#VALUE!</v>
      </c>
      <c r="AN82" s="202" t="e">
        <f>SUMIF('[1]FIRST CUT-OFF'!$A:$A,[1]DRDC!$A82,'[1]FIRST CUT-OFF'!AN:AN)+SUMIF('[1]SECOND CUT-OFF'!$A:$A,[1]DRDC!$A82,'[1]SECOND CUT-OFF'!AN:AN)</f>
        <v>#VALUE!</v>
      </c>
      <c r="AO82" s="202" t="e">
        <f>SUMIF('[1]FIRST CUT-OFF'!$A:$A,[1]DRDC!$A82,'[1]FIRST CUT-OFF'!AO:AO)+SUMIF('[1]SECOND CUT-OFF'!$A:$A,[1]DRDC!$A82,'[1]SECOND CUT-OFF'!AO:AO)</f>
        <v>#VALUE!</v>
      </c>
      <c r="AP82" s="191" t="e">
        <f>AK82+AL82+AM82+AN82+AO82</f>
        <v>#VALUE!</v>
      </c>
      <c r="AR82" s="143"/>
      <c r="AS82" s="252" t="s">
        <v>52</v>
      </c>
      <c r="AT82" s="159">
        <f>AT80+AT81</f>
        <v>38299.870000000003</v>
      </c>
      <c r="AU82" s="29"/>
      <c r="AV82" s="195"/>
      <c r="AW82" s="195"/>
      <c r="AY82" s="213"/>
    </row>
    <row r="83" spans="1:51" ht="16.149999999999999" customHeight="1" thickBot="1" x14ac:dyDescent="0.3">
      <c r="A83" s="36" t="s">
        <v>41</v>
      </c>
      <c r="B83" s="74">
        <f t="shared" ref="B83:AO83" si="46">SUM(B78:B82)</f>
        <v>90191.5</v>
      </c>
      <c r="C83" s="163" t="e">
        <f t="shared" si="46"/>
        <v>#VALUE!</v>
      </c>
      <c r="D83" s="163" t="e">
        <f t="shared" si="46"/>
        <v>#VALUE!</v>
      </c>
      <c r="E83" s="163" t="e">
        <f t="shared" si="46"/>
        <v>#VALUE!</v>
      </c>
      <c r="F83" s="163" t="e">
        <f t="shared" si="46"/>
        <v>#VALUE!</v>
      </c>
      <c r="G83" s="163" t="e">
        <f t="shared" si="46"/>
        <v>#VALUE!</v>
      </c>
      <c r="H83" s="96">
        <f t="shared" si="46"/>
        <v>0</v>
      </c>
      <c r="I83" s="164" t="e">
        <f t="shared" si="46"/>
        <v>#VALUE!</v>
      </c>
      <c r="J83" s="164" t="e">
        <f t="shared" si="46"/>
        <v>#VALUE!</v>
      </c>
      <c r="K83" s="164" t="e">
        <f t="shared" si="46"/>
        <v>#VALUE!</v>
      </c>
      <c r="L83" s="164" t="e">
        <f t="shared" si="46"/>
        <v>#VALUE!</v>
      </c>
      <c r="M83" s="163" t="e">
        <f t="shared" si="46"/>
        <v>#VALUE!</v>
      </c>
      <c r="N83" s="163" t="e">
        <f t="shared" si="46"/>
        <v>#VALUE!</v>
      </c>
      <c r="O83" s="165">
        <f t="shared" si="46"/>
        <v>2254.7874999999999</v>
      </c>
      <c r="P83" s="164">
        <f t="shared" si="46"/>
        <v>2254.7874999999999</v>
      </c>
      <c r="Q83" s="164">
        <f t="shared" si="46"/>
        <v>4509.5749999999998</v>
      </c>
      <c r="R83" s="165">
        <f t="shared" si="46"/>
        <v>1000</v>
      </c>
      <c r="S83" s="165">
        <f t="shared" si="46"/>
        <v>1000</v>
      </c>
      <c r="T83" s="163" t="e">
        <f t="shared" si="46"/>
        <v>#VALUE!</v>
      </c>
      <c r="U83" s="163" t="e">
        <f t="shared" si="46"/>
        <v>#VALUE!</v>
      </c>
      <c r="V83" s="163" t="e">
        <f t="shared" si="46"/>
        <v>#VALUE!</v>
      </c>
      <c r="W83" s="165">
        <f t="shared" si="46"/>
        <v>0</v>
      </c>
      <c r="X83" s="164" t="e">
        <f>SUM(X78:X82)</f>
        <v>#VALUE!</v>
      </c>
      <c r="Y83" s="164" t="e">
        <f t="shared" si="46"/>
        <v>#VALUE!</v>
      </c>
      <c r="Z83" s="164" t="e">
        <f t="shared" si="46"/>
        <v>#VALUE!</v>
      </c>
      <c r="AA83" s="164" t="e">
        <f t="shared" si="46"/>
        <v>#VALUE!</v>
      </c>
      <c r="AB83" s="164" t="e">
        <f t="shared" si="46"/>
        <v>#VALUE!</v>
      </c>
      <c r="AC83" s="163" t="e">
        <f t="shared" si="46"/>
        <v>#VALUE!</v>
      </c>
      <c r="AD83" s="163" t="e">
        <f t="shared" si="46"/>
        <v>#VALUE!</v>
      </c>
      <c r="AE83" s="163" t="e">
        <f t="shared" si="46"/>
        <v>#VALUE!</v>
      </c>
      <c r="AF83" s="163" t="e">
        <f t="shared" si="46"/>
        <v>#VALUE!</v>
      </c>
      <c r="AG83" s="163" t="e">
        <f t="shared" si="46"/>
        <v>#VALUE!</v>
      </c>
      <c r="AH83" s="163" t="e">
        <f t="shared" si="46"/>
        <v>#VALUE!</v>
      </c>
      <c r="AI83" s="163" t="e">
        <f t="shared" si="46"/>
        <v>#VALUE!</v>
      </c>
      <c r="AJ83" s="163" t="e">
        <f t="shared" si="46"/>
        <v>#VALUE!</v>
      </c>
      <c r="AK83" s="163" t="e">
        <f t="shared" si="46"/>
        <v>#VALUE!</v>
      </c>
      <c r="AL83" s="163" t="e">
        <f t="shared" si="46"/>
        <v>#VALUE!</v>
      </c>
      <c r="AM83" s="163" t="e">
        <f t="shared" si="46"/>
        <v>#VALUE!</v>
      </c>
      <c r="AN83" s="163" t="e">
        <f t="shared" si="46"/>
        <v>#VALUE!</v>
      </c>
      <c r="AO83" s="163" t="e">
        <f t="shared" si="46"/>
        <v>#VALUE!</v>
      </c>
      <c r="AP83" s="163" t="e">
        <f>SUM(AP78:AP82)</f>
        <v>#VALUE!</v>
      </c>
      <c r="AR83" s="109"/>
      <c r="AV83" s="140"/>
    </row>
    <row r="84" spans="1:51" ht="16.149999999999999" customHeight="1" thickTop="1" x14ac:dyDescent="0.25">
      <c r="AC84" s="75"/>
      <c r="AD84" s="75"/>
      <c r="AL84" s="255"/>
      <c r="AN84" s="247"/>
      <c r="AO84" s="247"/>
      <c r="AP84" s="247"/>
      <c r="AT84" s="110">
        <f>AT78+AT82</f>
        <v>84935.75</v>
      </c>
    </row>
    <row r="85" spans="1:51" ht="16.149999999999999" customHeight="1" x14ac:dyDescent="0.25">
      <c r="AC85" s="75"/>
      <c r="AD85" s="75"/>
      <c r="AL85" s="255"/>
      <c r="AN85" s="247"/>
      <c r="AO85" s="247"/>
      <c r="AP85" s="247"/>
      <c r="AS85" s="79"/>
    </row>
    <row r="86" spans="1:51" ht="16.149999999999999" customHeight="1" thickBot="1" x14ac:dyDescent="0.3">
      <c r="A86" s="192" t="s">
        <v>58</v>
      </c>
      <c r="C86" s="256" t="e">
        <f>SUM(C83,C73,C67,C60,C43)</f>
        <v>#VALUE!</v>
      </c>
      <c r="D86" s="256" t="e">
        <f t="shared" ref="D86:AO86" si="47">SUM(D83,D73,D67,D60,D43)</f>
        <v>#VALUE!</v>
      </c>
      <c r="E86" s="256" t="e">
        <f t="shared" si="47"/>
        <v>#VALUE!</v>
      </c>
      <c r="F86" s="256" t="e">
        <f t="shared" si="47"/>
        <v>#VALUE!</v>
      </c>
      <c r="G86" s="256" t="e">
        <f t="shared" si="47"/>
        <v>#VALUE!</v>
      </c>
      <c r="H86" s="257">
        <f t="shared" si="47"/>
        <v>0</v>
      </c>
      <c r="I86" s="258" t="e">
        <f t="shared" si="47"/>
        <v>#VALUE!</v>
      </c>
      <c r="J86" s="258" t="e">
        <f t="shared" si="47"/>
        <v>#VALUE!</v>
      </c>
      <c r="K86" s="258" t="e">
        <f t="shared" si="47"/>
        <v>#VALUE!</v>
      </c>
      <c r="L86" s="258" t="e">
        <f t="shared" si="47"/>
        <v>#VALUE!</v>
      </c>
      <c r="M86" s="256" t="e">
        <f t="shared" si="47"/>
        <v>#VALUE!</v>
      </c>
      <c r="N86" s="256" t="e">
        <f t="shared" si="47"/>
        <v>#VALUE!</v>
      </c>
      <c r="O86" s="259">
        <f t="shared" si="47"/>
        <v>41124.897499999992</v>
      </c>
      <c r="P86" s="258">
        <f t="shared" si="47"/>
        <v>41124.902500000004</v>
      </c>
      <c r="Q86" s="258">
        <f t="shared" si="47"/>
        <v>82249.8</v>
      </c>
      <c r="R86" s="259">
        <f t="shared" si="47"/>
        <v>10200</v>
      </c>
      <c r="S86" s="259">
        <f t="shared" si="47"/>
        <v>10200</v>
      </c>
      <c r="T86" s="256" t="e">
        <f t="shared" si="47"/>
        <v>#VALUE!</v>
      </c>
      <c r="U86" s="256" t="e">
        <f t="shared" si="47"/>
        <v>#VALUE!</v>
      </c>
      <c r="V86" s="256" t="e">
        <f t="shared" si="47"/>
        <v>#VALUE!</v>
      </c>
      <c r="W86" s="259">
        <f t="shared" si="47"/>
        <v>0</v>
      </c>
      <c r="X86" s="258" t="e">
        <f t="shared" si="47"/>
        <v>#VALUE!</v>
      </c>
      <c r="Y86" s="258" t="e">
        <f t="shared" si="47"/>
        <v>#VALUE!</v>
      </c>
      <c r="Z86" s="258" t="e">
        <f t="shared" si="47"/>
        <v>#VALUE!</v>
      </c>
      <c r="AA86" s="258" t="e">
        <f t="shared" si="47"/>
        <v>#VALUE!</v>
      </c>
      <c r="AB86" s="258" t="e">
        <f t="shared" si="47"/>
        <v>#VALUE!</v>
      </c>
      <c r="AC86" s="256" t="e">
        <f t="shared" si="47"/>
        <v>#VALUE!</v>
      </c>
      <c r="AD86" s="256" t="e">
        <f t="shared" si="47"/>
        <v>#VALUE!</v>
      </c>
      <c r="AE86" s="256" t="e">
        <f t="shared" si="47"/>
        <v>#VALUE!</v>
      </c>
      <c r="AF86" s="256" t="e">
        <f t="shared" si="47"/>
        <v>#VALUE!</v>
      </c>
      <c r="AG86" s="256" t="e">
        <f t="shared" si="47"/>
        <v>#VALUE!</v>
      </c>
      <c r="AH86" s="256" t="e">
        <f t="shared" si="47"/>
        <v>#VALUE!</v>
      </c>
      <c r="AI86" s="256" t="e">
        <f t="shared" si="47"/>
        <v>#VALUE!</v>
      </c>
      <c r="AJ86" s="256" t="e">
        <f t="shared" si="47"/>
        <v>#VALUE!</v>
      </c>
      <c r="AK86" s="256" t="e">
        <f t="shared" si="47"/>
        <v>#VALUE!</v>
      </c>
      <c r="AL86" s="260" t="e">
        <f t="shared" si="47"/>
        <v>#VALUE!</v>
      </c>
      <c r="AM86" s="256" t="e">
        <f t="shared" si="47"/>
        <v>#VALUE!</v>
      </c>
      <c r="AN86" s="261" t="e">
        <f t="shared" si="47"/>
        <v>#VALUE!</v>
      </c>
      <c r="AO86" s="261" t="e">
        <f t="shared" si="47"/>
        <v>#VALUE!</v>
      </c>
      <c r="AP86" s="261" t="e">
        <f>SUM(AP83,AP73,AP67,AP60,AP43)</f>
        <v>#VALUE!</v>
      </c>
      <c r="AS86" s="79"/>
    </row>
    <row r="87" spans="1:51" ht="16.149999999999999" customHeight="1" x14ac:dyDescent="0.25">
      <c r="AC87" s="75"/>
      <c r="AD87" s="75"/>
      <c r="AL87" s="78"/>
      <c r="AN87" s="247"/>
      <c r="AO87" s="78"/>
      <c r="AP87" s="247"/>
      <c r="AQ87" s="109"/>
      <c r="AS87" s="79" t="s">
        <v>180</v>
      </c>
      <c r="AT87" s="110">
        <f>AT84+AT72+AT67+AT60+AT43</f>
        <v>895881.87000000011</v>
      </c>
    </row>
    <row r="88" spans="1:51" ht="16.149999999999999" customHeight="1" x14ac:dyDescent="0.25">
      <c r="AC88" s="75"/>
      <c r="AD88" s="75"/>
      <c r="AL88" s="262"/>
      <c r="AM88" s="263"/>
      <c r="AN88" s="264"/>
      <c r="AO88" s="262"/>
      <c r="AP88" s="264"/>
      <c r="AQ88" s="109"/>
      <c r="AS88" s="79"/>
      <c r="AT88" s="110"/>
    </row>
    <row r="89" spans="1:51" ht="16.149999999999999" customHeight="1" x14ac:dyDescent="0.25">
      <c r="AC89" s="75"/>
      <c r="AD89" s="75"/>
      <c r="AJ89" s="265" t="s">
        <v>181</v>
      </c>
      <c r="AK89" s="265"/>
      <c r="AL89" s="266" t="s">
        <v>182</v>
      </c>
      <c r="AM89" s="267" t="s">
        <v>183</v>
      </c>
      <c r="AN89" s="268" t="s">
        <v>184</v>
      </c>
      <c r="AO89" s="266" t="s">
        <v>185</v>
      </c>
      <c r="AP89" s="269" t="s">
        <v>186</v>
      </c>
      <c r="AQ89" s="153" t="s">
        <v>41</v>
      </c>
      <c r="AS89" s="79"/>
    </row>
    <row r="90" spans="1:51" s="192" customFormat="1" ht="16.149999999999999" customHeight="1" x14ac:dyDescent="0.25">
      <c r="B90" s="195"/>
      <c r="C90" s="270"/>
      <c r="D90" s="270"/>
      <c r="E90" s="270"/>
      <c r="F90" s="270"/>
      <c r="G90" s="270"/>
      <c r="H90" s="271"/>
      <c r="I90" s="272"/>
      <c r="J90" s="272"/>
      <c r="K90" s="272"/>
      <c r="L90" s="272"/>
      <c r="M90" s="270"/>
      <c r="N90" s="270"/>
      <c r="O90" s="273"/>
      <c r="P90" s="272"/>
      <c r="Q90" s="272"/>
      <c r="R90" s="273"/>
      <c r="S90" s="273"/>
      <c r="T90" s="270"/>
      <c r="U90" s="270"/>
      <c r="V90" s="270"/>
      <c r="W90" s="273"/>
      <c r="X90" s="272"/>
      <c r="Y90" s="272"/>
      <c r="Z90" s="272"/>
      <c r="AA90" s="272"/>
      <c r="AB90" s="272"/>
      <c r="AC90" s="274"/>
      <c r="AD90" s="270"/>
      <c r="AE90" s="274"/>
      <c r="AF90" s="274"/>
      <c r="AG90" s="274"/>
      <c r="AH90" s="274"/>
      <c r="AI90" s="274"/>
      <c r="AJ90" s="274"/>
      <c r="AK90" s="275" t="s">
        <v>53</v>
      </c>
      <c r="AL90" s="276">
        <f>270121.07-7500</f>
        <v>262621.07</v>
      </c>
      <c r="AM90" s="276">
        <f>89753.99-6817.56-11483.47</f>
        <v>71452.960000000006</v>
      </c>
      <c r="AN90" s="277">
        <v>4460.4799999999996</v>
      </c>
      <c r="AO90" s="276">
        <v>7000</v>
      </c>
      <c r="AP90" s="277">
        <v>43585.88</v>
      </c>
      <c r="AQ90" s="278">
        <f>AL90+AM90+AN90+AO90+AP90</f>
        <v>389120.39</v>
      </c>
      <c r="AS90" s="195"/>
      <c r="AU90" s="195"/>
      <c r="AV90" s="195"/>
      <c r="AW90" s="195"/>
    </row>
    <row r="91" spans="1:51" ht="16.149999999999999" customHeight="1" x14ac:dyDescent="0.25">
      <c r="AC91" s="75"/>
      <c r="AD91" s="75"/>
      <c r="AJ91" s="265"/>
      <c r="AK91" s="266" t="s">
        <v>37</v>
      </c>
      <c r="AL91" s="276">
        <v>32301.89</v>
      </c>
      <c r="AM91" s="276">
        <f>11483.47+6817.56</f>
        <v>18301.03</v>
      </c>
      <c r="AN91" s="277"/>
      <c r="AO91" s="276"/>
      <c r="AP91" s="277"/>
      <c r="AQ91" s="278">
        <f t="shared" ref="AQ91:AQ92" si="48">AL91+AM91+AN91+AO91+AP91</f>
        <v>50602.92</v>
      </c>
      <c r="AS91" s="79"/>
    </row>
    <row r="92" spans="1:51" ht="16.149999999999999" customHeight="1" thickBot="1" x14ac:dyDescent="0.3">
      <c r="B92" s="279"/>
      <c r="AC92" s="75"/>
      <c r="AD92" s="75"/>
      <c r="AJ92" s="265"/>
      <c r="AK92" s="266" t="s">
        <v>39</v>
      </c>
      <c r="AL92" s="280">
        <v>7500</v>
      </c>
      <c r="AM92" s="280">
        <v>7200</v>
      </c>
      <c r="AN92" s="281"/>
      <c r="AO92" s="280"/>
      <c r="AP92" s="281">
        <v>3050</v>
      </c>
      <c r="AQ92" s="278">
        <f t="shared" si="48"/>
        <v>17750</v>
      </c>
      <c r="AS92" s="79"/>
    </row>
    <row r="93" spans="1:51" ht="16.149999999999999" customHeight="1" x14ac:dyDescent="0.25">
      <c r="A93" s="282" t="s">
        <v>100</v>
      </c>
      <c r="B93" s="279" t="s">
        <v>187</v>
      </c>
      <c r="C93" s="75" t="s">
        <v>183</v>
      </c>
      <c r="AC93" s="75"/>
      <c r="AD93" s="75"/>
      <c r="AJ93" s="265"/>
      <c r="AK93" s="266" t="s">
        <v>6</v>
      </c>
      <c r="AL93" s="283">
        <f t="shared" ref="AL93:AO93" si="49">AL90+AL92</f>
        <v>270121.07</v>
      </c>
      <c r="AM93" s="283">
        <f t="shared" si="49"/>
        <v>78652.960000000006</v>
      </c>
      <c r="AN93" s="284">
        <f t="shared" si="49"/>
        <v>4460.4799999999996</v>
      </c>
      <c r="AO93" s="283">
        <f t="shared" si="49"/>
        <v>7000</v>
      </c>
      <c r="AP93" s="284">
        <f>AP90+AP92</f>
        <v>46635.88</v>
      </c>
      <c r="AQ93" s="278">
        <f>AQ90+AQ91+AQ92</f>
        <v>457473.31</v>
      </c>
      <c r="AS93" s="79"/>
    </row>
    <row r="94" spans="1:51" ht="16.149999999999999" customHeight="1" x14ac:dyDescent="0.25">
      <c r="A94" s="285" t="s">
        <v>114</v>
      </c>
      <c r="B94" s="279" t="s">
        <v>59</v>
      </c>
      <c r="C94" s="75" t="s">
        <v>183</v>
      </c>
      <c r="AC94" s="75"/>
      <c r="AD94" s="75"/>
      <c r="AJ94" s="265"/>
      <c r="AK94" s="266"/>
      <c r="AL94" s="262"/>
      <c r="AM94" s="262"/>
      <c r="AN94" s="286"/>
      <c r="AO94" s="262"/>
      <c r="AP94" s="286"/>
      <c r="AQ94" s="287"/>
      <c r="AS94" s="79"/>
    </row>
    <row r="95" spans="1:51" ht="16.149999999999999" customHeight="1" x14ac:dyDescent="0.25">
      <c r="A95" s="288" t="s">
        <v>40</v>
      </c>
      <c r="B95" s="279" t="s">
        <v>188</v>
      </c>
      <c r="AC95" s="75"/>
      <c r="AD95" s="75"/>
      <c r="AJ95" s="265"/>
      <c r="AK95" s="275" t="s">
        <v>53</v>
      </c>
      <c r="AL95" s="276">
        <v>272772.07</v>
      </c>
      <c r="AM95" s="276">
        <v>75124.570000000007</v>
      </c>
      <c r="AN95" s="277">
        <v>6507.16</v>
      </c>
      <c r="AO95" s="276">
        <v>6131.25</v>
      </c>
      <c r="AP95" s="277">
        <v>35249.870000000003</v>
      </c>
      <c r="AQ95" s="278">
        <f>AL95+AM95+AN95+AO95+AP95</f>
        <v>395784.92</v>
      </c>
      <c r="AS95" s="79"/>
    </row>
    <row r="96" spans="1:51" ht="16.149999999999999" customHeight="1" x14ac:dyDescent="0.25">
      <c r="B96" s="279"/>
      <c r="AC96" s="75"/>
      <c r="AD96" s="75"/>
      <c r="AJ96" s="265"/>
      <c r="AK96" s="266" t="s">
        <v>39</v>
      </c>
      <c r="AM96" s="276">
        <v>0</v>
      </c>
      <c r="AN96" s="277"/>
      <c r="AO96" s="276"/>
      <c r="AP96" s="277"/>
      <c r="AQ96" s="278">
        <f t="shared" ref="AQ96:AQ97" si="50">AL96+AM96+AN96+AO96+AP96</f>
        <v>0</v>
      </c>
      <c r="AS96" s="79"/>
    </row>
    <row r="97" spans="2:45" ht="16.149999999999999" customHeight="1" thickBot="1" x14ac:dyDescent="0.3">
      <c r="B97"/>
      <c r="AC97" s="75"/>
      <c r="AD97" s="75"/>
      <c r="AJ97" s="265"/>
      <c r="AK97" s="266" t="s">
        <v>37</v>
      </c>
      <c r="AL97" s="280">
        <v>32373.64</v>
      </c>
      <c r="AM97" s="280">
        <v>7200</v>
      </c>
      <c r="AN97" s="281"/>
      <c r="AO97" s="280"/>
      <c r="AP97" s="281">
        <v>3050</v>
      </c>
      <c r="AQ97" s="278">
        <f t="shared" si="50"/>
        <v>42623.64</v>
      </c>
      <c r="AR97" s="238"/>
      <c r="AS97" s="79"/>
    </row>
    <row r="98" spans="2:45" ht="16.149999999999999" customHeight="1" x14ac:dyDescent="0.25">
      <c r="B98" s="279"/>
      <c r="AJ98" s="265"/>
      <c r="AK98" s="266" t="s">
        <v>6</v>
      </c>
      <c r="AL98" s="262">
        <f t="shared" ref="AL98:AO98" si="51">AL95+AL97</f>
        <v>305145.71000000002</v>
      </c>
      <c r="AM98" s="262">
        <f t="shared" si="51"/>
        <v>82324.570000000007</v>
      </c>
      <c r="AN98" s="286">
        <f t="shared" si="51"/>
        <v>6507.16</v>
      </c>
      <c r="AO98" s="262">
        <f t="shared" si="51"/>
        <v>6131.25</v>
      </c>
      <c r="AP98" s="286">
        <f>AP95+AP97</f>
        <v>38299.870000000003</v>
      </c>
      <c r="AQ98" s="278">
        <f>AQ95+AQ96+AQ97</f>
        <v>438408.56</v>
      </c>
      <c r="AR98" s="238"/>
    </row>
    <row r="99" spans="2:45" ht="16.149999999999999" customHeight="1" x14ac:dyDescent="0.25">
      <c r="AK99" s="263"/>
      <c r="AM99" s="263"/>
      <c r="AN99" s="263"/>
      <c r="AO99" s="289"/>
      <c r="AP99" s="289"/>
      <c r="AQ99" s="238"/>
      <c r="AR99" s="238"/>
    </row>
    <row r="100" spans="2:45" ht="16.149999999999999" customHeight="1" x14ac:dyDescent="0.25">
      <c r="AK100" s="263" t="s">
        <v>141</v>
      </c>
      <c r="AM100" s="290"/>
      <c r="AO100" s="291"/>
      <c r="AP100" s="263"/>
      <c r="AQ100" s="109">
        <f>AQ90+AQ91+AQ95+AQ97</f>
        <v>878131.87</v>
      </c>
      <c r="AR100" s="289" t="s">
        <v>189</v>
      </c>
    </row>
    <row r="101" spans="2:45" ht="16.149999999999999" customHeight="1" x14ac:dyDescent="0.25">
      <c r="AL101" s="263"/>
      <c r="AM101" s="289"/>
      <c r="AO101" s="292"/>
      <c r="AP101" s="263"/>
      <c r="AQ101" s="109">
        <f>AQ92</f>
        <v>17750</v>
      </c>
      <c r="AR101" s="289" t="s">
        <v>51</v>
      </c>
    </row>
    <row r="102" spans="2:45" ht="16.149999999999999" customHeight="1" x14ac:dyDescent="0.25">
      <c r="AL102" s="263"/>
      <c r="AM102" s="289"/>
      <c r="AO102" s="292"/>
      <c r="AP102" s="263"/>
      <c r="AQ102" s="109" t="e">
        <f>AP26+AP24+AP11</f>
        <v>#VALUE!</v>
      </c>
      <c r="AR102" s="289" t="s">
        <v>156</v>
      </c>
    </row>
    <row r="103" spans="2:45" ht="16.149999999999999" customHeight="1" x14ac:dyDescent="0.25">
      <c r="AL103" s="263"/>
      <c r="AM103" s="289"/>
      <c r="AO103" s="292"/>
      <c r="AP103" s="263" t="s">
        <v>190</v>
      </c>
      <c r="AQ103" s="109">
        <v>1460</v>
      </c>
      <c r="AR103" s="289" t="s">
        <v>114</v>
      </c>
    </row>
    <row r="104" spans="2:45" ht="16.149999999999999" customHeight="1" x14ac:dyDescent="0.25">
      <c r="AL104" s="263"/>
      <c r="AM104" s="293"/>
      <c r="AO104" s="263"/>
      <c r="AP104" s="263"/>
      <c r="AQ104" s="109" t="e">
        <f>AQ100+AQ101+AQ102-AQ103</f>
        <v>#VALUE!</v>
      </c>
      <c r="AR104" s="263" t="s">
        <v>139</v>
      </c>
    </row>
    <row r="105" spans="2:45" ht="16.149999999999999" customHeight="1" x14ac:dyDescent="0.25">
      <c r="AL105" s="263"/>
      <c r="AM105" s="263"/>
      <c r="AN105" s="263"/>
      <c r="AO105" s="263"/>
      <c r="AP105" s="263"/>
    </row>
    <row r="106" spans="2:45" ht="16.149999999999999" customHeight="1" x14ac:dyDescent="0.25">
      <c r="AL106" s="263"/>
      <c r="AM106" s="293"/>
      <c r="AN106" s="263"/>
      <c r="AO106" s="263"/>
      <c r="AP106" s="263"/>
      <c r="AQ106" s="109"/>
    </row>
  </sheetData>
  <mergeCells count="180">
    <mergeCell ref="AP76:AP77"/>
    <mergeCell ref="AD76:AD77"/>
    <mergeCell ref="AE76:AE77"/>
    <mergeCell ref="AF76:AF77"/>
    <mergeCell ref="AG76:AG77"/>
    <mergeCell ref="AH76:AH77"/>
    <mergeCell ref="AI76:AI77"/>
    <mergeCell ref="AJ76:AJ77"/>
    <mergeCell ref="AK76:AK77"/>
    <mergeCell ref="AL76:AO76"/>
    <mergeCell ref="T76:T77"/>
    <mergeCell ref="U76:U77"/>
    <mergeCell ref="V76:V77"/>
    <mergeCell ref="X76:X77"/>
    <mergeCell ref="Y76:Y77"/>
    <mergeCell ref="Z76:Z77"/>
    <mergeCell ref="AA76:AA77"/>
    <mergeCell ref="AB76:AB77"/>
    <mergeCell ref="AC76:AC77"/>
    <mergeCell ref="AG70:AG71"/>
    <mergeCell ref="AH70:AH71"/>
    <mergeCell ref="AI70:AI71"/>
    <mergeCell ref="AJ70:AJ71"/>
    <mergeCell ref="AK70:AK71"/>
    <mergeCell ref="AL70:AO70"/>
    <mergeCell ref="AP70:AP71"/>
    <mergeCell ref="A76:A77"/>
    <mergeCell ref="B76:B77"/>
    <mergeCell ref="C76:C77"/>
    <mergeCell ref="D76:D77"/>
    <mergeCell ref="E76:E77"/>
    <mergeCell ref="F76:F77"/>
    <mergeCell ref="G76:G77"/>
    <mergeCell ref="H76:H77"/>
    <mergeCell ref="I76:I77"/>
    <mergeCell ref="J76:J77"/>
    <mergeCell ref="K76:K77"/>
    <mergeCell ref="L76:L77"/>
    <mergeCell ref="M76:M77"/>
    <mergeCell ref="N76:N77"/>
    <mergeCell ref="O76:Q76"/>
    <mergeCell ref="R76:R77"/>
    <mergeCell ref="S76:S77"/>
    <mergeCell ref="X70:X71"/>
    <mergeCell ref="Y70:Y71"/>
    <mergeCell ref="Z70:Z71"/>
    <mergeCell ref="AA70:AA71"/>
    <mergeCell ref="AB70:AB71"/>
    <mergeCell ref="AC70:AC71"/>
    <mergeCell ref="AD70:AD71"/>
    <mergeCell ref="AE70:AE71"/>
    <mergeCell ref="AF70:AF71"/>
    <mergeCell ref="AJ64:AJ65"/>
    <mergeCell ref="AK64:AK65"/>
    <mergeCell ref="AL64:AO64"/>
    <mergeCell ref="AP64:AP65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J70:J71"/>
    <mergeCell ref="K70:K71"/>
    <mergeCell ref="L70:L71"/>
    <mergeCell ref="M70:M71"/>
    <mergeCell ref="N70:N71"/>
    <mergeCell ref="O70:Q70"/>
    <mergeCell ref="R70:R71"/>
    <mergeCell ref="S70:S71"/>
    <mergeCell ref="T70:T71"/>
    <mergeCell ref="U70:U71"/>
    <mergeCell ref="V70:V71"/>
    <mergeCell ref="AA64:AA65"/>
    <mergeCell ref="AB64:AB65"/>
    <mergeCell ref="AC64:AC65"/>
    <mergeCell ref="AD64:AD65"/>
    <mergeCell ref="AE64:AE65"/>
    <mergeCell ref="AF64:AF65"/>
    <mergeCell ref="AG64:AG65"/>
    <mergeCell ref="AH64:AH65"/>
    <mergeCell ref="AI64:AI65"/>
    <mergeCell ref="AP48:AP49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J64:J65"/>
    <mergeCell ref="K64:K65"/>
    <mergeCell ref="L64:L65"/>
    <mergeCell ref="M64:M65"/>
    <mergeCell ref="N64:N65"/>
    <mergeCell ref="O64:Q64"/>
    <mergeCell ref="R64:R65"/>
    <mergeCell ref="S64:S65"/>
    <mergeCell ref="T64:T65"/>
    <mergeCell ref="U64:U65"/>
    <mergeCell ref="V64:V65"/>
    <mergeCell ref="X64:X65"/>
    <mergeCell ref="Y64:Y65"/>
    <mergeCell ref="Z64:Z65"/>
    <mergeCell ref="AD48:AD49"/>
    <mergeCell ref="AE48:AE49"/>
    <mergeCell ref="AF48:AF49"/>
    <mergeCell ref="AG48:AG49"/>
    <mergeCell ref="AH48:AH49"/>
    <mergeCell ref="AI48:AI49"/>
    <mergeCell ref="AJ48:AJ49"/>
    <mergeCell ref="AK48:AK49"/>
    <mergeCell ref="AL48:AO48"/>
    <mergeCell ref="T48:T49"/>
    <mergeCell ref="U48:U49"/>
    <mergeCell ref="V48:V49"/>
    <mergeCell ref="X48:X49"/>
    <mergeCell ref="Y48:Y49"/>
    <mergeCell ref="Z48:Z49"/>
    <mergeCell ref="AA48:AA49"/>
    <mergeCell ref="AB48:AB49"/>
    <mergeCell ref="AC48:AC49"/>
    <mergeCell ref="AG4:AG5"/>
    <mergeCell ref="AH4:AH5"/>
    <mergeCell ref="AI4:AI5"/>
    <mergeCell ref="AJ4:AJ5"/>
    <mergeCell ref="AK4:AK5"/>
    <mergeCell ref="AL4:AO4"/>
    <mergeCell ref="AP4:AP5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N48:N49"/>
    <mergeCell ref="O48:Q48"/>
    <mergeCell ref="R48:R49"/>
    <mergeCell ref="S48:S49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N4:N5"/>
    <mergeCell ref="O4:Q4"/>
    <mergeCell ref="R4:R5"/>
    <mergeCell ref="S4:S5"/>
    <mergeCell ref="T4:T5"/>
    <mergeCell ref="U4:U5"/>
    <mergeCell ref="V4:V5"/>
    <mergeCell ref="J4:J5"/>
    <mergeCell ref="K4:K5"/>
    <mergeCell ref="L4:L5"/>
    <mergeCell ref="M4:M5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56"/>
  <sheetViews>
    <sheetView tabSelected="1" zoomScaleNormal="100" workbookViewId="0">
      <pane xSplit="1" ySplit="1" topLeftCell="X2" activePane="bottomRight" state="frozen"/>
      <selection pane="topRight" activeCell="L1" sqref="L1"/>
      <selection pane="bottomLeft" activeCell="A2" sqref="A2"/>
      <selection pane="bottomRight" activeCell="AC8" sqref="AC8"/>
    </sheetView>
  </sheetViews>
  <sheetFormatPr defaultColWidth="8.7109375" defaultRowHeight="15" x14ac:dyDescent="0.25"/>
  <cols>
    <col min="1" max="1" width="36.140625" customWidth="1"/>
    <col min="2" max="3" width="12.42578125" customWidth="1"/>
    <col min="7" max="7" width="16.28515625" customWidth="1"/>
    <col min="8" max="8" width="12" customWidth="1"/>
    <col min="10" max="10" width="11.28515625" customWidth="1"/>
    <col min="14" max="14" width="17.140625" customWidth="1"/>
    <col min="15" max="15" width="16.7109375" customWidth="1"/>
    <col min="20" max="21" width="13.140625" customWidth="1"/>
    <col min="22" max="22" width="14.7109375" customWidth="1"/>
    <col min="23" max="23" width="11.42578125" bestFit="1" customWidth="1"/>
    <col min="24" max="24" width="13.85546875" customWidth="1"/>
    <col min="25" max="25" width="9.7109375" customWidth="1"/>
    <col min="27" max="27" width="10" customWidth="1"/>
    <col min="28" max="28" width="11" customWidth="1"/>
    <col min="29" max="29" width="11.28515625" customWidth="1"/>
    <col min="30" max="30" width="12.42578125" customWidth="1"/>
    <col min="37" max="37" width="11.42578125" customWidth="1"/>
  </cols>
  <sheetData>
    <row r="1" spans="1:103" ht="35.25" customHeight="1" x14ac:dyDescent="0.25">
      <c r="A1" s="15" t="s">
        <v>60</v>
      </c>
      <c r="B1" s="15" t="s">
        <v>1</v>
      </c>
      <c r="C1" s="15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94" t="s">
        <v>66</v>
      </c>
      <c r="I1" s="294" t="s">
        <v>67</v>
      </c>
      <c r="J1" s="10" t="s">
        <v>68</v>
      </c>
      <c r="K1" s="4" t="s">
        <v>7</v>
      </c>
      <c r="L1" s="21" t="s">
        <v>69</v>
      </c>
      <c r="M1" s="21" t="s">
        <v>70</v>
      </c>
      <c r="N1" s="7" t="s">
        <v>71</v>
      </c>
      <c r="O1" s="7" t="s">
        <v>72</v>
      </c>
      <c r="P1" s="7" t="s">
        <v>73</v>
      </c>
      <c r="Q1" s="22" t="s">
        <v>74</v>
      </c>
      <c r="R1" s="22" t="s">
        <v>75</v>
      </c>
      <c r="S1" s="22" t="s">
        <v>76</v>
      </c>
      <c r="T1" s="4" t="s">
        <v>77</v>
      </c>
      <c r="U1" s="23" t="s">
        <v>78</v>
      </c>
      <c r="V1" s="23" t="s">
        <v>79</v>
      </c>
      <c r="W1" s="24" t="s">
        <v>80</v>
      </c>
      <c r="X1" s="4" t="s">
        <v>81</v>
      </c>
      <c r="Y1" s="4" t="s">
        <v>82</v>
      </c>
      <c r="Z1" s="4" t="s">
        <v>83</v>
      </c>
      <c r="AA1" s="23" t="s">
        <v>84</v>
      </c>
      <c r="AB1" s="4" t="s">
        <v>85</v>
      </c>
      <c r="AC1" s="6" t="s">
        <v>86</v>
      </c>
      <c r="AD1" s="25" t="s">
        <v>87</v>
      </c>
      <c r="AE1" s="2" t="s">
        <v>88</v>
      </c>
      <c r="AF1" s="3" t="s">
        <v>89</v>
      </c>
      <c r="AG1" s="26" t="s">
        <v>90</v>
      </c>
      <c r="AH1" s="27" t="s">
        <v>9</v>
      </c>
      <c r="AI1" s="4" t="s">
        <v>91</v>
      </c>
      <c r="AJ1" s="24" t="s">
        <v>92</v>
      </c>
      <c r="AK1" s="28" t="s">
        <v>93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</row>
    <row r="2" spans="1:103" x14ac:dyDescent="0.25">
      <c r="A2" s="46" t="s">
        <v>10</v>
      </c>
      <c r="B2" s="47">
        <v>40268.5</v>
      </c>
      <c r="C2" s="47">
        <v>40194.520000000004</v>
      </c>
      <c r="D2" s="48">
        <v>0</v>
      </c>
      <c r="E2" s="48">
        <v>0</v>
      </c>
      <c r="F2" s="48">
        <v>0</v>
      </c>
      <c r="G2" s="48">
        <v>40194.520000000004</v>
      </c>
      <c r="H2" s="48">
        <v>1350</v>
      </c>
      <c r="I2" s="49">
        <v>2850</v>
      </c>
      <c r="J2" s="48">
        <v>4200</v>
      </c>
      <c r="K2" s="48">
        <v>30</v>
      </c>
      <c r="L2" s="48">
        <v>1845.8</v>
      </c>
      <c r="M2" s="48">
        <v>0</v>
      </c>
      <c r="N2" s="48">
        <v>1006.71</v>
      </c>
      <c r="O2" s="48">
        <v>1006.7150000000001</v>
      </c>
      <c r="P2" s="48">
        <v>2013.4250000000002</v>
      </c>
      <c r="Q2" s="9"/>
      <c r="R2" s="9"/>
      <c r="S2" s="9"/>
      <c r="T2" s="50">
        <v>2735.9620000000009</v>
      </c>
      <c r="U2" s="31">
        <v>200</v>
      </c>
      <c r="V2" s="31">
        <v>200</v>
      </c>
      <c r="W2" s="8">
        <v>0</v>
      </c>
      <c r="X2" s="9">
        <v>0</v>
      </c>
      <c r="Y2" s="9">
        <v>0</v>
      </c>
      <c r="Z2" s="9">
        <v>0</v>
      </c>
      <c r="AA2" s="9"/>
      <c r="AB2" s="9"/>
      <c r="AC2" s="31">
        <v>0</v>
      </c>
      <c r="AD2" s="31">
        <v>33056.048000000003</v>
      </c>
      <c r="AE2" s="31">
        <v>12400</v>
      </c>
      <c r="AF2" s="9">
        <v>142.63999999999999</v>
      </c>
      <c r="AG2" s="33"/>
      <c r="AH2" s="34">
        <v>0</v>
      </c>
      <c r="AI2" s="9"/>
      <c r="AJ2" s="9"/>
      <c r="AK2" s="13">
        <v>45598.688000000002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  <row r="3" spans="1:103" x14ac:dyDescent="0.25">
      <c r="A3" s="46" t="s">
        <v>11</v>
      </c>
      <c r="B3" s="52">
        <v>17213.5</v>
      </c>
      <c r="C3" s="47">
        <v>16553.559999999998</v>
      </c>
      <c r="D3" s="48">
        <v>0</v>
      </c>
      <c r="E3" s="48">
        <v>0</v>
      </c>
      <c r="F3" s="48">
        <v>0</v>
      </c>
      <c r="G3" s="48">
        <v>16553.559999999998</v>
      </c>
      <c r="H3" s="48">
        <v>765</v>
      </c>
      <c r="I3" s="49">
        <v>1615</v>
      </c>
      <c r="J3" s="48">
        <v>2380</v>
      </c>
      <c r="K3" s="48">
        <v>30</v>
      </c>
      <c r="L3" s="48">
        <v>0</v>
      </c>
      <c r="M3" s="48">
        <v>0</v>
      </c>
      <c r="N3" s="53">
        <v>430.33750000000003</v>
      </c>
      <c r="O3" s="53">
        <v>430.33750000000003</v>
      </c>
      <c r="P3" s="48">
        <v>860.67500000000007</v>
      </c>
      <c r="Q3" s="9"/>
      <c r="R3" s="9"/>
      <c r="S3" s="9"/>
      <c r="T3" s="50">
        <v>0</v>
      </c>
      <c r="U3" s="31">
        <v>200</v>
      </c>
      <c r="V3" s="31">
        <v>200</v>
      </c>
      <c r="W3" s="8">
        <v>950</v>
      </c>
      <c r="X3" s="9">
        <v>0</v>
      </c>
      <c r="Y3" s="9">
        <v>0</v>
      </c>
      <c r="Z3" s="9">
        <v>0</v>
      </c>
      <c r="AA3" s="9"/>
      <c r="AB3" s="9"/>
      <c r="AC3" s="31">
        <v>1430.49</v>
      </c>
      <c r="AD3" s="31">
        <v>15638.712499999998</v>
      </c>
      <c r="AE3" s="31">
        <v>0</v>
      </c>
      <c r="AF3" s="9">
        <v>0</v>
      </c>
      <c r="AG3" s="33"/>
      <c r="AH3" s="31">
        <v>0</v>
      </c>
      <c r="AI3" s="9"/>
      <c r="AJ3" s="9"/>
      <c r="AK3" s="13">
        <v>15638.712499999998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 spans="1:103" s="14" customFormat="1" ht="12.75" x14ac:dyDescent="0.2">
      <c r="A4" s="46" t="s">
        <v>12</v>
      </c>
      <c r="B4" s="51">
        <v>16500</v>
      </c>
      <c r="C4" s="47">
        <v>11165.169999999998</v>
      </c>
      <c r="D4" s="48">
        <v>0</v>
      </c>
      <c r="E4" s="48">
        <v>189.77</v>
      </c>
      <c r="F4" s="48">
        <v>98.84</v>
      </c>
      <c r="G4" s="48">
        <v>11453.779999999999</v>
      </c>
      <c r="H4" s="48">
        <v>742.5</v>
      </c>
      <c r="I4" s="49">
        <v>1567.5</v>
      </c>
      <c r="J4" s="48">
        <v>2310</v>
      </c>
      <c r="K4" s="49">
        <v>30</v>
      </c>
      <c r="L4" s="48">
        <v>0</v>
      </c>
      <c r="M4" s="48">
        <v>0</v>
      </c>
      <c r="N4" s="48">
        <v>412.5</v>
      </c>
      <c r="O4" s="48">
        <v>412.5</v>
      </c>
      <c r="P4" s="49">
        <v>825</v>
      </c>
      <c r="Q4" s="9"/>
      <c r="R4" s="9"/>
      <c r="S4" s="9"/>
      <c r="T4" s="50">
        <v>0</v>
      </c>
      <c r="U4" s="31">
        <v>200</v>
      </c>
      <c r="V4" s="31">
        <v>200</v>
      </c>
      <c r="W4" s="8">
        <v>0</v>
      </c>
      <c r="X4" s="9">
        <v>0</v>
      </c>
      <c r="Y4" s="9">
        <v>0</v>
      </c>
      <c r="Z4" s="9">
        <v>0</v>
      </c>
      <c r="AA4" s="9"/>
      <c r="AB4" s="9"/>
      <c r="AC4" s="31">
        <v>0</v>
      </c>
      <c r="AD4" s="31">
        <v>10098.779999999999</v>
      </c>
      <c r="AE4" s="31">
        <v>0</v>
      </c>
      <c r="AF4" s="9">
        <v>0</v>
      </c>
      <c r="AG4" s="33"/>
      <c r="AH4" s="34">
        <v>0</v>
      </c>
      <c r="AI4" s="9"/>
      <c r="AJ4" s="9"/>
      <c r="AK4" s="13">
        <v>10098.779999999999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 spans="1:103" s="14" customFormat="1" ht="12.75" x14ac:dyDescent="0.2">
      <c r="A5" s="46" t="s">
        <v>13</v>
      </c>
      <c r="B5" s="51">
        <v>25000</v>
      </c>
      <c r="C5" s="47">
        <v>10473.220000000001</v>
      </c>
      <c r="D5" s="48">
        <v>0</v>
      </c>
      <c r="E5" s="48">
        <v>0</v>
      </c>
      <c r="F5" s="48">
        <v>0</v>
      </c>
      <c r="G5" s="48">
        <v>10473.220000000001</v>
      </c>
      <c r="H5" s="48">
        <v>1125</v>
      </c>
      <c r="I5" s="49">
        <v>2375</v>
      </c>
      <c r="J5" s="48">
        <v>3500</v>
      </c>
      <c r="K5" s="49">
        <v>30</v>
      </c>
      <c r="L5" s="48">
        <v>0</v>
      </c>
      <c r="M5" s="48">
        <v>0</v>
      </c>
      <c r="N5" s="48">
        <v>625</v>
      </c>
      <c r="O5" s="48">
        <v>625</v>
      </c>
      <c r="P5" s="49">
        <v>1250</v>
      </c>
      <c r="Q5" s="9"/>
      <c r="R5" s="9"/>
      <c r="S5" s="9"/>
      <c r="T5" s="50">
        <v>0</v>
      </c>
      <c r="U5" s="31">
        <v>200</v>
      </c>
      <c r="V5" s="31">
        <v>200</v>
      </c>
      <c r="W5" s="8">
        <v>0</v>
      </c>
      <c r="X5" s="9">
        <v>0</v>
      </c>
      <c r="Y5" s="9">
        <v>0</v>
      </c>
      <c r="Z5" s="9">
        <v>0</v>
      </c>
      <c r="AA5" s="9"/>
      <c r="AB5" s="9"/>
      <c r="AC5" s="31">
        <v>0</v>
      </c>
      <c r="AD5" s="31">
        <v>8523.2200000000012</v>
      </c>
      <c r="AE5" s="31">
        <v>0</v>
      </c>
      <c r="AF5" s="9">
        <v>0</v>
      </c>
      <c r="AG5" s="33"/>
      <c r="AH5" s="34">
        <v>0</v>
      </c>
      <c r="AI5" s="9"/>
      <c r="AJ5" s="9"/>
      <c r="AK5" s="13">
        <v>8523.2200000000012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</row>
    <row r="6" spans="1:103" x14ac:dyDescent="0.25">
      <c r="A6" s="46" t="s">
        <v>14</v>
      </c>
      <c r="B6" s="51">
        <v>19167.5</v>
      </c>
      <c r="C6" s="47">
        <v>19167.5</v>
      </c>
      <c r="D6" s="48">
        <v>0</v>
      </c>
      <c r="E6" s="48">
        <v>220.46</v>
      </c>
      <c r="F6" s="48">
        <v>0</v>
      </c>
      <c r="G6" s="48">
        <v>19387.96</v>
      </c>
      <c r="H6" s="48">
        <v>855</v>
      </c>
      <c r="I6" s="49">
        <v>1805</v>
      </c>
      <c r="J6" s="48">
        <v>2660</v>
      </c>
      <c r="K6" s="49">
        <v>30</v>
      </c>
      <c r="L6" s="48">
        <v>0</v>
      </c>
      <c r="M6" s="48">
        <v>0</v>
      </c>
      <c r="N6" s="48">
        <v>479.19</v>
      </c>
      <c r="O6" s="48">
        <v>479.185</v>
      </c>
      <c r="P6" s="49">
        <v>958.375</v>
      </c>
      <c r="Q6" s="9"/>
      <c r="R6" s="9"/>
      <c r="S6" s="9"/>
      <c r="T6" s="50">
        <v>0</v>
      </c>
      <c r="U6" s="31">
        <v>200</v>
      </c>
      <c r="V6" s="31">
        <v>200</v>
      </c>
      <c r="W6" s="8">
        <v>0</v>
      </c>
      <c r="X6" s="9">
        <v>0</v>
      </c>
      <c r="Y6" s="9">
        <v>0</v>
      </c>
      <c r="Z6" s="9">
        <v>0</v>
      </c>
      <c r="AA6" s="9"/>
      <c r="AB6" s="9"/>
      <c r="AC6" s="31">
        <v>0</v>
      </c>
      <c r="AD6" s="31">
        <v>17853.77</v>
      </c>
      <c r="AE6" s="31">
        <v>0</v>
      </c>
      <c r="AF6" s="9">
        <v>0</v>
      </c>
      <c r="AG6" s="33"/>
      <c r="AH6" s="34">
        <v>0</v>
      </c>
      <c r="AI6" s="9"/>
      <c r="AJ6" s="9"/>
      <c r="AK6" s="13">
        <v>17853.77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 s="68" customFormat="1" x14ac:dyDescent="0.25">
      <c r="A7" s="39" t="s">
        <v>15</v>
      </c>
      <c r="B7" s="57">
        <v>230000</v>
      </c>
      <c r="C7" s="58">
        <v>230000</v>
      </c>
      <c r="D7" s="59">
        <v>0</v>
      </c>
      <c r="E7" s="59">
        <v>0</v>
      </c>
      <c r="F7" s="59">
        <v>0</v>
      </c>
      <c r="G7" s="59">
        <v>230000</v>
      </c>
      <c r="H7" s="59">
        <v>1350</v>
      </c>
      <c r="I7" s="60">
        <v>2850</v>
      </c>
      <c r="J7" s="59">
        <v>4200</v>
      </c>
      <c r="K7" s="60">
        <v>30</v>
      </c>
      <c r="L7" s="59">
        <v>0</v>
      </c>
      <c r="M7" s="59">
        <v>0</v>
      </c>
      <c r="N7" s="59">
        <v>2500</v>
      </c>
      <c r="O7" s="59">
        <v>2500</v>
      </c>
      <c r="P7" s="60">
        <v>5000</v>
      </c>
      <c r="Q7" s="9"/>
      <c r="R7" s="9"/>
      <c r="S7" s="9"/>
      <c r="T7" s="59">
        <v>51326.7</v>
      </c>
      <c r="U7" s="62">
        <v>200</v>
      </c>
      <c r="V7" s="62">
        <v>200</v>
      </c>
      <c r="W7" s="63">
        <v>0</v>
      </c>
      <c r="X7" s="9">
        <v>0</v>
      </c>
      <c r="Y7" s="61">
        <v>0</v>
      </c>
      <c r="Z7" s="61">
        <v>0</v>
      </c>
      <c r="AA7" s="9"/>
      <c r="AB7" s="9"/>
      <c r="AC7" s="62">
        <v>0</v>
      </c>
      <c r="AD7" s="62">
        <v>174623.3</v>
      </c>
      <c r="AE7" s="62">
        <v>0</v>
      </c>
      <c r="AF7" s="9">
        <v>0</v>
      </c>
      <c r="AG7" s="64"/>
      <c r="AH7" s="65">
        <v>0</v>
      </c>
      <c r="AI7" s="9"/>
      <c r="AJ7" s="9"/>
      <c r="AK7" s="66">
        <v>174623.3</v>
      </c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</row>
    <row r="8" spans="1:103" x14ac:dyDescent="0.25">
      <c r="A8" s="46" t="s">
        <v>16</v>
      </c>
      <c r="B8" s="51">
        <v>21912</v>
      </c>
      <c r="C8" s="47">
        <v>17601.34</v>
      </c>
      <c r="D8" s="48">
        <v>0</v>
      </c>
      <c r="E8" s="48">
        <v>252.02</v>
      </c>
      <c r="F8" s="48">
        <v>0</v>
      </c>
      <c r="G8" s="48">
        <v>17853.36</v>
      </c>
      <c r="H8" s="48">
        <v>990</v>
      </c>
      <c r="I8" s="49">
        <v>2090</v>
      </c>
      <c r="J8" s="48">
        <v>3080</v>
      </c>
      <c r="K8" s="49">
        <v>30</v>
      </c>
      <c r="L8" s="48">
        <v>0</v>
      </c>
      <c r="M8" s="48">
        <v>0</v>
      </c>
      <c r="N8" s="48">
        <v>547.80000000000007</v>
      </c>
      <c r="O8" s="48">
        <v>547.80000000000007</v>
      </c>
      <c r="P8" s="49">
        <v>1095.6000000000001</v>
      </c>
      <c r="Q8" s="9"/>
      <c r="R8" s="9"/>
      <c r="S8" s="9"/>
      <c r="T8" s="50">
        <v>0</v>
      </c>
      <c r="U8" s="31">
        <v>200</v>
      </c>
      <c r="V8" s="31">
        <v>200</v>
      </c>
      <c r="W8" s="8">
        <v>3680.46</v>
      </c>
      <c r="X8" s="9">
        <v>0</v>
      </c>
      <c r="Y8" s="9">
        <v>0</v>
      </c>
      <c r="Z8" s="9">
        <v>0</v>
      </c>
      <c r="AA8" s="9"/>
      <c r="AB8" s="9"/>
      <c r="AC8" s="31">
        <v>0</v>
      </c>
      <c r="AD8" s="31">
        <v>12435.100000000002</v>
      </c>
      <c r="AE8" s="31">
        <v>4122.3500000000004</v>
      </c>
      <c r="AF8" s="9">
        <v>58.67</v>
      </c>
      <c r="AG8" s="33"/>
      <c r="AH8" s="34">
        <v>0</v>
      </c>
      <c r="AI8" s="9"/>
      <c r="AJ8" s="9"/>
      <c r="AK8" s="13">
        <v>16616.120000000003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</row>
    <row r="9" spans="1:103" ht="14.25" customHeight="1" x14ac:dyDescent="0.25">
      <c r="A9" s="46" t="s">
        <v>107</v>
      </c>
      <c r="B9" s="47">
        <v>20000</v>
      </c>
      <c r="C9" s="47">
        <v>9084.9200000000019</v>
      </c>
      <c r="D9" s="48">
        <v>0</v>
      </c>
      <c r="E9" s="48">
        <v>0</v>
      </c>
      <c r="F9" s="48">
        <v>0</v>
      </c>
      <c r="G9" s="49">
        <v>9084.9200000000019</v>
      </c>
      <c r="H9" s="48">
        <v>900</v>
      </c>
      <c r="I9" s="49">
        <v>1900</v>
      </c>
      <c r="J9" s="48">
        <v>2800</v>
      </c>
      <c r="K9" s="48">
        <v>30</v>
      </c>
      <c r="L9" s="48">
        <v>0</v>
      </c>
      <c r="M9" s="48">
        <v>0</v>
      </c>
      <c r="N9" s="48">
        <v>500</v>
      </c>
      <c r="O9" s="48">
        <v>500</v>
      </c>
      <c r="P9" s="49">
        <v>1000</v>
      </c>
      <c r="Q9" s="9"/>
      <c r="R9" s="9"/>
      <c r="S9" s="9"/>
      <c r="T9" s="48">
        <v>0</v>
      </c>
      <c r="U9" s="31">
        <v>200</v>
      </c>
      <c r="V9" s="31">
        <v>200</v>
      </c>
      <c r="W9" s="8">
        <v>0</v>
      </c>
      <c r="X9" s="9">
        <v>0</v>
      </c>
      <c r="Y9" s="9">
        <v>0</v>
      </c>
      <c r="Z9" s="9">
        <v>0</v>
      </c>
      <c r="AA9" s="9"/>
      <c r="AB9" s="9"/>
      <c r="AC9" s="31">
        <v>0</v>
      </c>
      <c r="AD9" s="31">
        <v>7484.9200000000019</v>
      </c>
      <c r="AE9" s="31">
        <v>0</v>
      </c>
      <c r="AF9" s="9">
        <v>0</v>
      </c>
      <c r="AG9" s="33"/>
      <c r="AH9" s="34">
        <v>0</v>
      </c>
      <c r="AI9" s="9"/>
      <c r="AJ9" s="9"/>
      <c r="AK9" s="13">
        <v>7484.9200000000019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</row>
    <row r="10" spans="1:103" ht="14.25" customHeight="1" x14ac:dyDescent="0.25">
      <c r="A10" s="46" t="s">
        <v>17</v>
      </c>
      <c r="B10" s="51">
        <v>19750</v>
      </c>
      <c r="C10" s="47">
        <v>18989.66</v>
      </c>
      <c r="D10" s="48">
        <v>0</v>
      </c>
      <c r="E10" s="48">
        <v>227.16</v>
      </c>
      <c r="F10" s="48">
        <v>0</v>
      </c>
      <c r="G10" s="48">
        <v>19216.82</v>
      </c>
      <c r="H10" s="48">
        <v>900</v>
      </c>
      <c r="I10" s="49">
        <v>1900</v>
      </c>
      <c r="J10" s="48">
        <v>2800</v>
      </c>
      <c r="K10" s="48">
        <v>30</v>
      </c>
      <c r="L10" s="48">
        <v>1753.51</v>
      </c>
      <c r="M10" s="48">
        <v>0</v>
      </c>
      <c r="N10" s="48">
        <v>493.75</v>
      </c>
      <c r="O10" s="48">
        <v>493.75</v>
      </c>
      <c r="P10" s="49">
        <v>987.5</v>
      </c>
      <c r="Q10" s="9"/>
      <c r="R10" s="9"/>
      <c r="S10" s="9"/>
      <c r="T10" s="48">
        <v>0</v>
      </c>
      <c r="U10" s="31">
        <v>200</v>
      </c>
      <c r="V10" s="31">
        <v>200</v>
      </c>
      <c r="W10" s="8">
        <v>0</v>
      </c>
      <c r="X10" s="9">
        <v>0</v>
      </c>
      <c r="Y10" s="1">
        <v>0</v>
      </c>
      <c r="Z10" s="9">
        <v>0</v>
      </c>
      <c r="AA10" s="9"/>
      <c r="AB10" s="9"/>
      <c r="AC10" s="31">
        <v>0</v>
      </c>
      <c r="AD10" s="31">
        <v>15869.560000000001</v>
      </c>
      <c r="AE10" s="31">
        <v>5962.3</v>
      </c>
      <c r="AF10" s="9">
        <v>71.319999999999993</v>
      </c>
      <c r="AG10" s="33"/>
      <c r="AH10" s="34">
        <v>0</v>
      </c>
      <c r="AI10" s="9"/>
      <c r="AJ10" s="9"/>
      <c r="AK10" s="13">
        <v>21903.18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</row>
    <row r="11" spans="1:103" x14ac:dyDescent="0.25">
      <c r="A11" s="46" t="s">
        <v>18</v>
      </c>
      <c r="B11" s="51">
        <v>15920</v>
      </c>
      <c r="C11" s="47">
        <v>13594.33</v>
      </c>
      <c r="D11" s="48">
        <v>0</v>
      </c>
      <c r="E11" s="48">
        <v>0</v>
      </c>
      <c r="F11" s="48">
        <v>858.26</v>
      </c>
      <c r="G11" s="48">
        <v>14452.59</v>
      </c>
      <c r="H11" s="48">
        <v>720</v>
      </c>
      <c r="I11" s="49">
        <v>1520</v>
      </c>
      <c r="J11" s="48">
        <v>2240</v>
      </c>
      <c r="K11" s="49">
        <v>30</v>
      </c>
      <c r="L11" s="48">
        <v>1384.35</v>
      </c>
      <c r="M11" s="48">
        <v>0</v>
      </c>
      <c r="N11" s="48">
        <v>398</v>
      </c>
      <c r="O11" s="48">
        <v>398</v>
      </c>
      <c r="P11" s="49">
        <v>796</v>
      </c>
      <c r="Q11" s="9"/>
      <c r="R11" s="9"/>
      <c r="S11" s="9"/>
      <c r="T11" s="48">
        <v>0</v>
      </c>
      <c r="U11" s="31">
        <v>200</v>
      </c>
      <c r="V11" s="31">
        <v>200</v>
      </c>
      <c r="W11" s="8">
        <v>542.11</v>
      </c>
      <c r="X11" s="9">
        <v>0</v>
      </c>
      <c r="Y11" s="9">
        <v>2000</v>
      </c>
      <c r="Z11" s="9">
        <v>0</v>
      </c>
      <c r="AA11" s="9"/>
      <c r="AB11" s="9"/>
      <c r="AC11" s="31">
        <v>0</v>
      </c>
      <c r="AD11" s="31">
        <v>9208.1299999999992</v>
      </c>
      <c r="AE11" s="31">
        <v>0</v>
      </c>
      <c r="AF11" s="9">
        <v>0</v>
      </c>
      <c r="AG11" s="33"/>
      <c r="AH11" s="34">
        <v>0</v>
      </c>
      <c r="AI11" s="9"/>
      <c r="AJ11" s="9"/>
      <c r="AK11" s="13">
        <v>9208.1299999999992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</row>
    <row r="12" spans="1:103" x14ac:dyDescent="0.25">
      <c r="A12" s="46" t="s">
        <v>19</v>
      </c>
      <c r="B12" s="55">
        <v>26637</v>
      </c>
      <c r="C12" s="47">
        <v>24886.02</v>
      </c>
      <c r="D12" s="48">
        <v>0</v>
      </c>
      <c r="E12" s="48">
        <v>303.68</v>
      </c>
      <c r="F12" s="48">
        <v>0</v>
      </c>
      <c r="G12" s="48">
        <v>25189.7</v>
      </c>
      <c r="H12" s="48">
        <v>1192.5</v>
      </c>
      <c r="I12" s="49">
        <v>2517.5</v>
      </c>
      <c r="J12" s="48">
        <v>3710</v>
      </c>
      <c r="K12" s="48">
        <v>30</v>
      </c>
      <c r="L12" s="48">
        <v>1845.8</v>
      </c>
      <c r="M12" s="48">
        <v>0</v>
      </c>
      <c r="N12" s="53">
        <v>665.93</v>
      </c>
      <c r="O12" s="53">
        <v>665.92000000000019</v>
      </c>
      <c r="P12" s="49">
        <v>1331.8500000000001</v>
      </c>
      <c r="Q12" s="9"/>
      <c r="R12" s="9"/>
      <c r="S12" s="9"/>
      <c r="T12" s="50">
        <v>344.74050000000005</v>
      </c>
      <c r="U12" s="31">
        <v>200</v>
      </c>
      <c r="V12" s="31">
        <v>200</v>
      </c>
      <c r="W12" s="8">
        <v>2240.83</v>
      </c>
      <c r="X12" s="9">
        <v>0</v>
      </c>
      <c r="Y12" s="9">
        <v>0</v>
      </c>
      <c r="Z12" s="9">
        <v>0</v>
      </c>
      <c r="AA12" s="9"/>
      <c r="AB12" s="9"/>
      <c r="AC12" s="31">
        <v>0</v>
      </c>
      <c r="AD12" s="31">
        <v>18699.8995</v>
      </c>
      <c r="AE12" s="31">
        <v>0</v>
      </c>
      <c r="AF12" s="9">
        <v>0</v>
      </c>
      <c r="AG12" s="33"/>
      <c r="AH12" s="34">
        <v>0</v>
      </c>
      <c r="AI12" s="9"/>
      <c r="AJ12" s="9"/>
      <c r="AK12" s="13">
        <v>18699.8995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</row>
    <row r="13" spans="1:103" x14ac:dyDescent="0.25">
      <c r="A13" s="46" t="s">
        <v>20</v>
      </c>
      <c r="B13" s="51">
        <v>19292</v>
      </c>
      <c r="C13" s="47">
        <v>7350.08</v>
      </c>
      <c r="D13" s="48">
        <v>0</v>
      </c>
      <c r="E13" s="48">
        <v>0</v>
      </c>
      <c r="F13" s="48">
        <v>115.56</v>
      </c>
      <c r="G13" s="48">
        <v>7465.64</v>
      </c>
      <c r="H13" s="49">
        <v>877.5</v>
      </c>
      <c r="I13" s="49">
        <v>1852.5</v>
      </c>
      <c r="J13" s="48">
        <v>2730</v>
      </c>
      <c r="K13" s="49">
        <v>30</v>
      </c>
      <c r="L13" s="48">
        <v>1799.65</v>
      </c>
      <c r="M13" s="48">
        <v>0</v>
      </c>
      <c r="N13" s="48">
        <v>482.3</v>
      </c>
      <c r="O13" s="48">
        <v>482.3</v>
      </c>
      <c r="P13" s="49">
        <v>964.6</v>
      </c>
      <c r="Q13" s="9"/>
      <c r="R13" s="9"/>
      <c r="S13" s="9"/>
      <c r="T13" s="48">
        <v>0</v>
      </c>
      <c r="U13" s="31">
        <v>200</v>
      </c>
      <c r="V13" s="31">
        <v>200</v>
      </c>
      <c r="W13" s="9">
        <v>1717.05</v>
      </c>
      <c r="X13" s="9">
        <v>0</v>
      </c>
      <c r="Y13" s="9">
        <v>2000</v>
      </c>
      <c r="Z13" s="9">
        <v>0</v>
      </c>
      <c r="AA13" s="9"/>
      <c r="AB13" s="9"/>
      <c r="AC13" s="31">
        <v>0</v>
      </c>
      <c r="AD13" s="31">
        <v>389.13999999999942</v>
      </c>
      <c r="AE13" s="31">
        <v>1859.1</v>
      </c>
      <c r="AF13" s="9">
        <v>0</v>
      </c>
      <c r="AG13" s="33"/>
      <c r="AH13" s="34">
        <v>0</v>
      </c>
      <c r="AI13" s="9"/>
      <c r="AJ13" s="9"/>
      <c r="AK13" s="13">
        <v>2248.2399999999993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1:103" x14ac:dyDescent="0.25">
      <c r="A14" s="46" t="s">
        <v>21</v>
      </c>
      <c r="B14" s="51">
        <v>70000</v>
      </c>
      <c r="C14" s="47">
        <v>64319.48</v>
      </c>
      <c r="D14" s="48">
        <v>0</v>
      </c>
      <c r="E14" s="48">
        <v>805.1</v>
      </c>
      <c r="F14" s="48">
        <v>0</v>
      </c>
      <c r="G14" s="48">
        <v>65124.58</v>
      </c>
      <c r="H14" s="48">
        <v>1350</v>
      </c>
      <c r="I14" s="49">
        <v>2850</v>
      </c>
      <c r="J14" s="48">
        <v>4200</v>
      </c>
      <c r="K14" s="49">
        <v>30</v>
      </c>
      <c r="L14" s="48">
        <v>1845.8</v>
      </c>
      <c r="M14" s="48">
        <v>0</v>
      </c>
      <c r="N14" s="48">
        <v>1750</v>
      </c>
      <c r="O14" s="48">
        <v>1750</v>
      </c>
      <c r="P14" s="49">
        <v>3500</v>
      </c>
      <c r="Q14" s="9"/>
      <c r="R14" s="9"/>
      <c r="S14" s="9"/>
      <c r="T14" s="48">
        <v>7573.3160000000007</v>
      </c>
      <c r="U14" s="31">
        <v>200</v>
      </c>
      <c r="V14" s="31">
        <v>200</v>
      </c>
      <c r="W14" s="8">
        <v>3826.05</v>
      </c>
      <c r="X14" s="9">
        <v>0</v>
      </c>
      <c r="Y14" s="9">
        <v>0</v>
      </c>
      <c r="Z14" s="9">
        <v>18157.16</v>
      </c>
      <c r="AA14" s="9"/>
      <c r="AB14" s="9"/>
      <c r="AC14" s="31">
        <v>0</v>
      </c>
      <c r="AD14" s="31">
        <v>30422.253999999997</v>
      </c>
      <c r="AE14" s="31">
        <v>2500</v>
      </c>
      <c r="AF14" s="9">
        <v>0</v>
      </c>
      <c r="AG14" s="33"/>
      <c r="AH14" s="34">
        <v>0</v>
      </c>
      <c r="AI14" s="9"/>
      <c r="AJ14" s="9"/>
      <c r="AK14" s="13">
        <v>32922.254000000001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</row>
    <row r="15" spans="1:103" x14ac:dyDescent="0.25">
      <c r="A15" s="46" t="s">
        <v>22</v>
      </c>
      <c r="B15" s="51">
        <v>14580</v>
      </c>
      <c r="C15" s="47">
        <v>12911.230000000003</v>
      </c>
      <c r="D15" s="48">
        <v>0</v>
      </c>
      <c r="E15" s="48">
        <v>167.69</v>
      </c>
      <c r="F15" s="48">
        <v>524.02</v>
      </c>
      <c r="G15" s="48">
        <v>13602.940000000004</v>
      </c>
      <c r="H15" s="48">
        <v>652.5</v>
      </c>
      <c r="I15" s="49">
        <v>1377.5</v>
      </c>
      <c r="J15" s="48">
        <v>2030</v>
      </c>
      <c r="K15" s="49">
        <v>10</v>
      </c>
      <c r="L15" s="48">
        <v>1292.06</v>
      </c>
      <c r="M15" s="48">
        <v>0</v>
      </c>
      <c r="N15" s="48">
        <v>364.5</v>
      </c>
      <c r="O15" s="48">
        <v>364.5</v>
      </c>
      <c r="P15" s="49">
        <v>729</v>
      </c>
      <c r="Q15" s="9"/>
      <c r="R15" s="9"/>
      <c r="S15" s="9"/>
      <c r="T15" s="48">
        <v>0</v>
      </c>
      <c r="U15" s="31">
        <v>200</v>
      </c>
      <c r="V15" s="31">
        <v>200</v>
      </c>
      <c r="W15" s="8">
        <v>814.55</v>
      </c>
      <c r="X15" s="9">
        <v>0</v>
      </c>
      <c r="Y15" s="9">
        <v>0</v>
      </c>
      <c r="Z15" s="9">
        <v>0</v>
      </c>
      <c r="AA15" s="9"/>
      <c r="AB15" s="9"/>
      <c r="AC15" s="31">
        <v>0</v>
      </c>
      <c r="AD15" s="31">
        <v>10279.330000000005</v>
      </c>
      <c r="AE15" s="31">
        <v>0</v>
      </c>
      <c r="AF15" s="9">
        <v>0</v>
      </c>
      <c r="AG15" s="33"/>
      <c r="AH15" s="34">
        <v>0</v>
      </c>
      <c r="AI15" s="9"/>
      <c r="AJ15" s="9"/>
      <c r="AK15" s="13">
        <v>10279.330000000005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</row>
    <row r="16" spans="1:103" s="16" customFormat="1" ht="12.75" customHeight="1" x14ac:dyDescent="0.2">
      <c r="A16" s="46" t="s">
        <v>23</v>
      </c>
      <c r="B16" s="51">
        <v>21890</v>
      </c>
      <c r="C16" s="47">
        <v>18655.48</v>
      </c>
      <c r="D16" s="48">
        <v>1258.8499999999999</v>
      </c>
      <c r="E16" s="48">
        <v>251.76</v>
      </c>
      <c r="F16" s="48">
        <v>0</v>
      </c>
      <c r="G16" s="48">
        <v>20166.089999999997</v>
      </c>
      <c r="H16" s="48">
        <v>990</v>
      </c>
      <c r="I16" s="49">
        <v>2090</v>
      </c>
      <c r="J16" s="48">
        <v>3080</v>
      </c>
      <c r="K16" s="49">
        <v>30</v>
      </c>
      <c r="L16" s="48">
        <v>1845.8</v>
      </c>
      <c r="M16" s="48">
        <v>0</v>
      </c>
      <c r="N16" s="48">
        <v>547.25</v>
      </c>
      <c r="O16" s="48">
        <v>547.25</v>
      </c>
      <c r="P16" s="49">
        <v>1094.5</v>
      </c>
      <c r="Q16" s="9"/>
      <c r="R16" s="9"/>
      <c r="S16" s="9"/>
      <c r="T16" s="49">
        <v>0</v>
      </c>
      <c r="U16" s="31">
        <v>200</v>
      </c>
      <c r="V16" s="31">
        <v>200</v>
      </c>
      <c r="W16" s="8">
        <v>1611.71</v>
      </c>
      <c r="X16" s="9">
        <v>0</v>
      </c>
      <c r="Y16" s="12">
        <v>2000</v>
      </c>
      <c r="Z16" s="9">
        <v>0</v>
      </c>
      <c r="AA16" s="9"/>
      <c r="AB16" s="9"/>
      <c r="AC16" s="31">
        <v>0</v>
      </c>
      <c r="AD16" s="31">
        <v>12971.329999999998</v>
      </c>
      <c r="AE16" s="31">
        <v>0</v>
      </c>
      <c r="AF16" s="9">
        <v>0</v>
      </c>
      <c r="AG16" s="33"/>
      <c r="AH16" s="34">
        <v>0</v>
      </c>
      <c r="AI16" s="9"/>
      <c r="AJ16" s="9"/>
      <c r="AK16" s="13">
        <v>12971.329999999998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</row>
    <row r="17" spans="1:103" x14ac:dyDescent="0.25">
      <c r="A17" s="46" t="s">
        <v>24</v>
      </c>
      <c r="B17" s="51">
        <v>17764</v>
      </c>
      <c r="C17" s="47">
        <v>17595.150000000001</v>
      </c>
      <c r="D17" s="48">
        <v>0</v>
      </c>
      <c r="E17" s="48">
        <v>204.31</v>
      </c>
      <c r="F17" s="48">
        <v>4416.1100000000006</v>
      </c>
      <c r="G17" s="49">
        <v>22215.570000000003</v>
      </c>
      <c r="H17" s="48">
        <v>810</v>
      </c>
      <c r="I17" s="49">
        <v>1710</v>
      </c>
      <c r="J17" s="48">
        <v>2520</v>
      </c>
      <c r="K17" s="49">
        <v>30</v>
      </c>
      <c r="L17" s="48">
        <v>1522.78</v>
      </c>
      <c r="M17" s="48">
        <v>0</v>
      </c>
      <c r="N17" s="48">
        <v>444.1</v>
      </c>
      <c r="O17" s="48">
        <v>444.1</v>
      </c>
      <c r="P17" s="49">
        <v>888.2</v>
      </c>
      <c r="Q17" s="9"/>
      <c r="R17" s="9"/>
      <c r="S17" s="9"/>
      <c r="T17" s="48">
        <v>0</v>
      </c>
      <c r="U17" s="31">
        <v>200</v>
      </c>
      <c r="V17" s="32">
        <v>200</v>
      </c>
      <c r="W17" s="8">
        <v>1748.92</v>
      </c>
      <c r="X17" s="9">
        <v>0</v>
      </c>
      <c r="Y17" s="9">
        <v>2000</v>
      </c>
      <c r="Z17" s="9">
        <v>0</v>
      </c>
      <c r="AA17" s="9"/>
      <c r="AB17" s="9"/>
      <c r="AC17" s="31">
        <v>0</v>
      </c>
      <c r="AD17" s="31">
        <v>15489.770000000004</v>
      </c>
      <c r="AE17" s="31">
        <v>0</v>
      </c>
      <c r="AF17" s="9">
        <v>0</v>
      </c>
      <c r="AG17" s="33"/>
      <c r="AH17" s="34">
        <v>0</v>
      </c>
      <c r="AI17" s="9"/>
      <c r="AJ17" s="9"/>
      <c r="AK17" s="13">
        <v>15489.770000000004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</row>
    <row r="18" spans="1:103" x14ac:dyDescent="0.25">
      <c r="A18" s="46" t="s">
        <v>108</v>
      </c>
      <c r="B18" s="51">
        <v>15000</v>
      </c>
      <c r="C18" s="47">
        <v>10238.830000000002</v>
      </c>
      <c r="D18" s="48">
        <v>0</v>
      </c>
      <c r="E18" s="48">
        <v>172.51</v>
      </c>
      <c r="F18" s="48">
        <v>0</v>
      </c>
      <c r="G18" s="49">
        <v>10411.340000000002</v>
      </c>
      <c r="H18" s="48">
        <v>675</v>
      </c>
      <c r="I18" s="49">
        <v>1425</v>
      </c>
      <c r="J18" s="48">
        <v>2100</v>
      </c>
      <c r="K18" s="49">
        <v>30</v>
      </c>
      <c r="L18" s="48">
        <v>0</v>
      </c>
      <c r="M18" s="48">
        <v>0</v>
      </c>
      <c r="N18" s="48">
        <v>375</v>
      </c>
      <c r="O18" s="48">
        <v>375</v>
      </c>
      <c r="P18" s="49">
        <v>750</v>
      </c>
      <c r="Q18" s="9"/>
      <c r="R18" s="9"/>
      <c r="S18" s="9"/>
      <c r="T18" s="48">
        <v>0</v>
      </c>
      <c r="U18" s="31">
        <v>200</v>
      </c>
      <c r="V18" s="31">
        <v>200</v>
      </c>
      <c r="W18" s="8">
        <v>0</v>
      </c>
      <c r="X18" s="9">
        <v>0</v>
      </c>
      <c r="Y18" s="9">
        <v>0</v>
      </c>
      <c r="Z18" s="9">
        <v>0</v>
      </c>
      <c r="AA18" s="9"/>
      <c r="AB18" s="9"/>
      <c r="AC18" s="31">
        <v>0</v>
      </c>
      <c r="AD18" s="31">
        <v>9161.340000000002</v>
      </c>
      <c r="AE18" s="31">
        <v>0</v>
      </c>
      <c r="AF18" s="9">
        <v>0</v>
      </c>
      <c r="AG18" s="33"/>
      <c r="AH18" s="34">
        <v>0</v>
      </c>
      <c r="AI18" s="9"/>
      <c r="AJ18" s="9"/>
      <c r="AK18" s="13">
        <v>9161.340000000002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</row>
    <row r="19" spans="1:103" x14ac:dyDescent="0.25">
      <c r="A19" s="46" t="s">
        <v>25</v>
      </c>
      <c r="B19" s="51">
        <v>24020</v>
      </c>
      <c r="C19" s="47">
        <v>23918.32</v>
      </c>
      <c r="D19" s="48">
        <v>0</v>
      </c>
      <c r="E19" s="48">
        <v>275.57</v>
      </c>
      <c r="F19" s="48">
        <v>4820.2299999999996</v>
      </c>
      <c r="G19" s="48">
        <v>29014.12</v>
      </c>
      <c r="H19" s="48">
        <v>1080</v>
      </c>
      <c r="I19" s="49">
        <v>2280</v>
      </c>
      <c r="J19" s="48">
        <v>3360</v>
      </c>
      <c r="K19" s="49">
        <v>30</v>
      </c>
      <c r="L19" s="48">
        <v>1845.8</v>
      </c>
      <c r="M19" s="48">
        <v>0</v>
      </c>
      <c r="N19" s="48">
        <v>600.5</v>
      </c>
      <c r="O19" s="48">
        <v>600.5</v>
      </c>
      <c r="P19" s="49">
        <v>1201</v>
      </c>
      <c r="Q19" s="9"/>
      <c r="R19" s="9"/>
      <c r="S19" s="9"/>
      <c r="T19" s="48">
        <v>945.09299999999985</v>
      </c>
      <c r="U19" s="31">
        <v>200</v>
      </c>
      <c r="V19" s="31">
        <v>200</v>
      </c>
      <c r="W19" s="8">
        <v>2282.5700000000002</v>
      </c>
      <c r="X19" s="9">
        <v>0</v>
      </c>
      <c r="Y19" s="9">
        <v>0</v>
      </c>
      <c r="Z19" s="9">
        <v>0</v>
      </c>
      <c r="AA19" s="9"/>
      <c r="AB19" s="9"/>
      <c r="AC19" s="31">
        <v>0</v>
      </c>
      <c r="AD19" s="31">
        <v>22060.156999999999</v>
      </c>
      <c r="AE19" s="31">
        <v>3800</v>
      </c>
      <c r="AF19" s="9">
        <v>43.71</v>
      </c>
      <c r="AG19" s="33"/>
      <c r="AH19" s="34">
        <v>0</v>
      </c>
      <c r="AI19" s="9"/>
      <c r="AJ19" s="9"/>
      <c r="AK19" s="13">
        <v>25903.866999999998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</row>
    <row r="20" spans="1:103" s="68" customFormat="1" x14ac:dyDescent="0.25">
      <c r="A20" s="39" t="s">
        <v>26</v>
      </c>
      <c r="B20" s="57">
        <v>125000</v>
      </c>
      <c r="C20" s="58">
        <v>125000</v>
      </c>
      <c r="D20" s="59">
        <v>0</v>
      </c>
      <c r="E20" s="59">
        <v>0</v>
      </c>
      <c r="F20" s="59">
        <v>0</v>
      </c>
      <c r="G20" s="59">
        <v>125000</v>
      </c>
      <c r="H20" s="59">
        <v>1350</v>
      </c>
      <c r="I20" s="60">
        <v>2850</v>
      </c>
      <c r="J20" s="59">
        <v>4200</v>
      </c>
      <c r="K20" s="60">
        <v>30</v>
      </c>
      <c r="L20" s="59">
        <v>0</v>
      </c>
      <c r="M20" s="59">
        <v>0</v>
      </c>
      <c r="N20" s="59">
        <v>2500</v>
      </c>
      <c r="O20" s="59">
        <v>2500</v>
      </c>
      <c r="P20" s="60">
        <v>5000</v>
      </c>
      <c r="Q20" s="9"/>
      <c r="R20" s="9"/>
      <c r="S20" s="9"/>
      <c r="T20" s="59">
        <v>22112.55</v>
      </c>
      <c r="U20" s="62">
        <v>200</v>
      </c>
      <c r="V20" s="62">
        <v>200</v>
      </c>
      <c r="W20" s="63">
        <v>0</v>
      </c>
      <c r="X20" s="9">
        <v>0</v>
      </c>
      <c r="Y20" s="61">
        <v>0</v>
      </c>
      <c r="Z20" s="61">
        <v>0</v>
      </c>
      <c r="AA20" s="9"/>
      <c r="AB20" s="9"/>
      <c r="AC20" s="62">
        <v>0</v>
      </c>
      <c r="AD20" s="62">
        <v>98837.45</v>
      </c>
      <c r="AE20" s="62">
        <v>0</v>
      </c>
      <c r="AF20" s="9">
        <v>0</v>
      </c>
      <c r="AG20" s="64"/>
      <c r="AH20" s="65">
        <v>0</v>
      </c>
      <c r="AI20" s="9"/>
      <c r="AJ20" s="9"/>
      <c r="AK20" s="66">
        <v>98837.45</v>
      </c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</row>
    <row r="21" spans="1:103" x14ac:dyDescent="0.25">
      <c r="A21" s="46" t="s">
        <v>112</v>
      </c>
      <c r="B21" s="51">
        <v>15000</v>
      </c>
      <c r="C21" s="47">
        <v>15000</v>
      </c>
      <c r="D21" s="48">
        <v>0</v>
      </c>
      <c r="E21" s="48">
        <v>172.51</v>
      </c>
      <c r="F21" s="48">
        <v>0</v>
      </c>
      <c r="G21" s="48">
        <v>15172.51</v>
      </c>
      <c r="H21" s="48">
        <v>675</v>
      </c>
      <c r="I21" s="49">
        <v>1425</v>
      </c>
      <c r="J21" s="48">
        <v>2100</v>
      </c>
      <c r="K21" s="49">
        <v>30</v>
      </c>
      <c r="L21" s="48">
        <v>0</v>
      </c>
      <c r="M21" s="48">
        <v>0</v>
      </c>
      <c r="N21" s="48">
        <v>375</v>
      </c>
      <c r="O21" s="48">
        <v>375</v>
      </c>
      <c r="P21" s="49">
        <v>750</v>
      </c>
      <c r="Q21" s="9"/>
      <c r="R21" s="9"/>
      <c r="S21" s="9"/>
      <c r="T21" s="48">
        <v>0</v>
      </c>
      <c r="U21" s="31">
        <v>200</v>
      </c>
      <c r="V21" s="31">
        <v>200</v>
      </c>
      <c r="W21" s="8">
        <v>0</v>
      </c>
      <c r="X21" s="9">
        <v>0</v>
      </c>
      <c r="Y21" s="9">
        <v>0</v>
      </c>
      <c r="Z21" s="9">
        <v>0</v>
      </c>
      <c r="AA21" s="9"/>
      <c r="AB21" s="9"/>
      <c r="AC21" s="31">
        <v>0</v>
      </c>
      <c r="AD21" s="31">
        <v>13922.51</v>
      </c>
      <c r="AE21" s="31">
        <v>0</v>
      </c>
      <c r="AF21" s="9">
        <v>0</v>
      </c>
      <c r="AG21" s="33"/>
      <c r="AH21" s="34">
        <v>0</v>
      </c>
      <c r="AI21" s="9"/>
      <c r="AJ21" s="9"/>
      <c r="AK21" s="13">
        <v>13922.51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</row>
    <row r="22" spans="1:103" s="68" customFormat="1" x14ac:dyDescent="0.25">
      <c r="A22" s="69" t="s">
        <v>27</v>
      </c>
      <c r="B22" s="57">
        <v>230000</v>
      </c>
      <c r="C22" s="58">
        <v>230000</v>
      </c>
      <c r="D22" s="59">
        <v>0</v>
      </c>
      <c r="E22" s="59">
        <v>0</v>
      </c>
      <c r="F22" s="59">
        <v>0</v>
      </c>
      <c r="G22" s="59">
        <v>230000</v>
      </c>
      <c r="H22" s="59">
        <v>1350</v>
      </c>
      <c r="I22" s="60">
        <v>2850</v>
      </c>
      <c r="J22" s="59">
        <v>4200</v>
      </c>
      <c r="K22" s="60">
        <v>30</v>
      </c>
      <c r="L22" s="59">
        <v>0</v>
      </c>
      <c r="M22" s="59">
        <v>0</v>
      </c>
      <c r="N22" s="59">
        <v>2500</v>
      </c>
      <c r="O22" s="59">
        <v>2500</v>
      </c>
      <c r="P22" s="60">
        <v>5000</v>
      </c>
      <c r="Q22" s="9"/>
      <c r="R22" s="9"/>
      <c r="S22" s="9"/>
      <c r="T22" s="59">
        <v>51326.7</v>
      </c>
      <c r="U22" s="62">
        <v>200</v>
      </c>
      <c r="V22" s="62">
        <v>200</v>
      </c>
      <c r="W22" s="63">
        <v>0</v>
      </c>
      <c r="X22" s="9">
        <v>0</v>
      </c>
      <c r="Y22" s="61">
        <v>0</v>
      </c>
      <c r="Z22" s="61">
        <v>0</v>
      </c>
      <c r="AA22" s="9"/>
      <c r="AB22" s="9"/>
      <c r="AC22" s="62">
        <v>0</v>
      </c>
      <c r="AD22" s="62">
        <v>174623.3</v>
      </c>
      <c r="AE22" s="62">
        <v>0</v>
      </c>
      <c r="AF22" s="9">
        <v>0</v>
      </c>
      <c r="AG22" s="64"/>
      <c r="AH22" s="65">
        <v>0</v>
      </c>
      <c r="AI22" s="9"/>
      <c r="AJ22" s="9"/>
      <c r="AK22" s="66">
        <v>174623.3</v>
      </c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</row>
    <row r="23" spans="1:103" x14ac:dyDescent="0.25">
      <c r="A23" s="46" t="s">
        <v>28</v>
      </c>
      <c r="B23" s="51">
        <v>17698</v>
      </c>
      <c r="C23" s="47">
        <v>17698</v>
      </c>
      <c r="D23" s="48">
        <v>0</v>
      </c>
      <c r="E23" s="48">
        <v>203.54</v>
      </c>
      <c r="F23" s="48">
        <v>3498.42</v>
      </c>
      <c r="G23" s="48">
        <v>21399.96</v>
      </c>
      <c r="H23" s="48">
        <v>787.5</v>
      </c>
      <c r="I23" s="49">
        <v>1662.5</v>
      </c>
      <c r="J23" s="48">
        <v>2450</v>
      </c>
      <c r="K23" s="48">
        <v>30</v>
      </c>
      <c r="L23" s="48">
        <v>0</v>
      </c>
      <c r="M23" s="48">
        <v>0</v>
      </c>
      <c r="N23" s="48">
        <v>442.45000000000005</v>
      </c>
      <c r="O23" s="48">
        <v>442.45000000000005</v>
      </c>
      <c r="P23" s="49">
        <v>884.90000000000009</v>
      </c>
      <c r="Q23" s="9"/>
      <c r="R23" s="9"/>
      <c r="S23" s="9"/>
      <c r="T23" s="45">
        <v>0</v>
      </c>
      <c r="U23" s="31">
        <v>200</v>
      </c>
      <c r="V23" s="31">
        <v>200</v>
      </c>
      <c r="W23" s="8">
        <v>0</v>
      </c>
      <c r="X23" s="9">
        <v>0</v>
      </c>
      <c r="Y23" s="9">
        <v>0</v>
      </c>
      <c r="Z23" s="9">
        <v>0</v>
      </c>
      <c r="AA23" s="9"/>
      <c r="AB23" s="9"/>
      <c r="AC23" s="31">
        <v>0</v>
      </c>
      <c r="AD23" s="31">
        <v>19970.009999999998</v>
      </c>
      <c r="AE23" s="31">
        <v>0</v>
      </c>
      <c r="AF23" s="9">
        <v>0</v>
      </c>
      <c r="AG23" s="33"/>
      <c r="AH23" s="34">
        <v>0</v>
      </c>
      <c r="AI23" s="9"/>
      <c r="AJ23" s="9"/>
      <c r="AK23" s="13">
        <v>19970.009999999998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</row>
    <row r="24" spans="1:103" x14ac:dyDescent="0.25">
      <c r="A24" s="46" t="s">
        <v>29</v>
      </c>
      <c r="B24" s="51">
        <v>26210</v>
      </c>
      <c r="C24" s="47">
        <v>26193.25</v>
      </c>
      <c r="D24" s="48">
        <v>0</v>
      </c>
      <c r="E24" s="48">
        <v>300.33</v>
      </c>
      <c r="F24" s="48">
        <v>0</v>
      </c>
      <c r="G24" s="48">
        <v>26493.58</v>
      </c>
      <c r="H24" s="48">
        <v>1170</v>
      </c>
      <c r="I24" s="49">
        <v>2470</v>
      </c>
      <c r="J24" s="48">
        <v>3640</v>
      </c>
      <c r="K24" s="48">
        <v>30</v>
      </c>
      <c r="L24" s="48">
        <v>0</v>
      </c>
      <c r="M24" s="48">
        <v>0</v>
      </c>
      <c r="N24" s="48">
        <v>655.25</v>
      </c>
      <c r="O24" s="48">
        <v>655.25</v>
      </c>
      <c r="P24" s="49">
        <v>1310.5</v>
      </c>
      <c r="Q24" s="9"/>
      <c r="R24" s="9"/>
      <c r="S24" s="9"/>
      <c r="T24" s="45">
        <v>545.29950000000019</v>
      </c>
      <c r="U24" s="31">
        <v>200</v>
      </c>
      <c r="V24" s="31">
        <v>200</v>
      </c>
      <c r="W24" s="8">
        <v>2412.8200000000002</v>
      </c>
      <c r="X24" s="9">
        <v>0</v>
      </c>
      <c r="Y24" s="9">
        <v>0</v>
      </c>
      <c r="Z24" s="9">
        <v>0</v>
      </c>
      <c r="AA24" s="9"/>
      <c r="AB24" s="9"/>
      <c r="AC24" s="31">
        <v>0</v>
      </c>
      <c r="AD24" s="31">
        <v>21510.210500000001</v>
      </c>
      <c r="AE24" s="31">
        <v>4800</v>
      </c>
      <c r="AF24" s="9">
        <v>55.21</v>
      </c>
      <c r="AG24" s="33"/>
      <c r="AH24" s="34">
        <v>0</v>
      </c>
      <c r="AI24" s="9"/>
      <c r="AJ24" s="9"/>
      <c r="AK24" s="13">
        <v>26365.4205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</row>
    <row r="25" spans="1:103" x14ac:dyDescent="0.25">
      <c r="A25" s="46" t="s">
        <v>30</v>
      </c>
      <c r="B25" s="51">
        <v>20000</v>
      </c>
      <c r="C25" s="47">
        <v>19998.400000000001</v>
      </c>
      <c r="D25" s="48">
        <v>0</v>
      </c>
      <c r="E25" s="48">
        <v>230.04</v>
      </c>
      <c r="F25" s="48">
        <v>3474.56</v>
      </c>
      <c r="G25" s="48">
        <v>23703.000000000004</v>
      </c>
      <c r="H25" s="48">
        <v>900</v>
      </c>
      <c r="I25" s="49">
        <v>1900</v>
      </c>
      <c r="J25" s="48">
        <v>2800</v>
      </c>
      <c r="K25" s="48">
        <v>30</v>
      </c>
      <c r="L25" s="48">
        <v>0</v>
      </c>
      <c r="M25" s="48">
        <v>0</v>
      </c>
      <c r="N25" s="48">
        <v>500</v>
      </c>
      <c r="O25" s="48">
        <v>500</v>
      </c>
      <c r="P25" s="49">
        <v>1000</v>
      </c>
      <c r="Q25" s="9"/>
      <c r="R25" s="9"/>
      <c r="S25" s="9"/>
      <c r="T25" s="45">
        <v>190.50000000000054</v>
      </c>
      <c r="U25" s="31">
        <v>200</v>
      </c>
      <c r="V25" s="31">
        <v>200</v>
      </c>
      <c r="W25" s="9">
        <v>0</v>
      </c>
      <c r="X25" s="9">
        <v>0</v>
      </c>
      <c r="Y25" s="9">
        <v>0</v>
      </c>
      <c r="Z25" s="9">
        <v>0</v>
      </c>
      <c r="AA25" s="9"/>
      <c r="AB25" s="9"/>
      <c r="AC25" s="31">
        <v>0</v>
      </c>
      <c r="AD25" s="31">
        <v>21912.500000000004</v>
      </c>
      <c r="AE25" s="31">
        <v>0</v>
      </c>
      <c r="AF25" s="9">
        <v>0</v>
      </c>
      <c r="AG25" s="33"/>
      <c r="AH25" s="34">
        <v>0</v>
      </c>
      <c r="AI25" s="9"/>
      <c r="AJ25" s="9"/>
      <c r="AK25" s="13">
        <v>21912.500000000004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</row>
    <row r="26" spans="1:103" x14ac:dyDescent="0.25">
      <c r="A26" s="46" t="s">
        <v>31</v>
      </c>
      <c r="B26" s="51">
        <v>19000</v>
      </c>
      <c r="C26" s="47">
        <v>19000</v>
      </c>
      <c r="D26" s="48">
        <v>728.43</v>
      </c>
      <c r="E26" s="48">
        <v>218.52</v>
      </c>
      <c r="F26" s="48">
        <v>2959.13</v>
      </c>
      <c r="G26" s="48">
        <v>22906.080000000002</v>
      </c>
      <c r="H26" s="48">
        <v>855</v>
      </c>
      <c r="I26" s="49">
        <v>1805</v>
      </c>
      <c r="J26" s="48">
        <v>2660</v>
      </c>
      <c r="K26" s="48">
        <v>30</v>
      </c>
      <c r="L26" s="48">
        <v>0</v>
      </c>
      <c r="M26" s="48">
        <v>0</v>
      </c>
      <c r="N26" s="48">
        <v>475</v>
      </c>
      <c r="O26" s="48">
        <v>475</v>
      </c>
      <c r="P26" s="49">
        <v>950</v>
      </c>
      <c r="Q26" s="9"/>
      <c r="R26" s="9"/>
      <c r="S26" s="9"/>
      <c r="T26" s="45">
        <v>81.462000000000259</v>
      </c>
      <c r="U26" s="31">
        <v>200</v>
      </c>
      <c r="V26" s="31">
        <v>200</v>
      </c>
      <c r="W26" s="8">
        <v>0</v>
      </c>
      <c r="X26" s="9">
        <v>0</v>
      </c>
      <c r="Y26" s="9">
        <v>0</v>
      </c>
      <c r="Z26" s="9">
        <v>0</v>
      </c>
      <c r="AA26" s="9"/>
      <c r="AB26" s="9"/>
      <c r="AC26" s="31">
        <v>0</v>
      </c>
      <c r="AD26" s="31">
        <v>21294.618000000002</v>
      </c>
      <c r="AE26" s="31">
        <v>0</v>
      </c>
      <c r="AF26" s="9">
        <v>0</v>
      </c>
      <c r="AG26" s="33"/>
      <c r="AH26" s="34">
        <v>0</v>
      </c>
      <c r="AI26" s="9"/>
      <c r="AJ26" s="9"/>
      <c r="AK26" s="13">
        <v>21294.618000000002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</row>
    <row r="27" spans="1:103" x14ac:dyDescent="0.25">
      <c r="A27" s="46" t="s">
        <v>32</v>
      </c>
      <c r="B27" s="51">
        <v>17316</v>
      </c>
      <c r="C27" s="47">
        <v>17316</v>
      </c>
      <c r="D27" s="48">
        <v>0</v>
      </c>
      <c r="E27" s="48">
        <v>199.15</v>
      </c>
      <c r="F27" s="48">
        <v>0</v>
      </c>
      <c r="G27" s="48">
        <v>17515.150000000001</v>
      </c>
      <c r="H27" s="48">
        <v>787.5</v>
      </c>
      <c r="I27" s="49">
        <v>1662.5</v>
      </c>
      <c r="J27" s="48">
        <v>2450</v>
      </c>
      <c r="K27" s="48">
        <v>30</v>
      </c>
      <c r="L27" s="48">
        <v>0</v>
      </c>
      <c r="M27" s="48">
        <v>0</v>
      </c>
      <c r="N27" s="48">
        <v>432.90000000000003</v>
      </c>
      <c r="O27" s="48">
        <v>432.90000000000003</v>
      </c>
      <c r="P27" s="49">
        <v>865.80000000000007</v>
      </c>
      <c r="Q27" s="9"/>
      <c r="R27" s="9"/>
      <c r="S27" s="9"/>
      <c r="T27" s="45">
        <v>0</v>
      </c>
      <c r="U27" s="31">
        <v>200</v>
      </c>
      <c r="V27" s="31">
        <v>200</v>
      </c>
      <c r="W27" s="8">
        <v>0</v>
      </c>
      <c r="X27" s="9">
        <v>0</v>
      </c>
      <c r="Y27" s="9">
        <v>0</v>
      </c>
      <c r="Z27" s="9">
        <v>0</v>
      </c>
      <c r="AA27" s="9"/>
      <c r="AB27" s="9"/>
      <c r="AC27" s="31">
        <v>0</v>
      </c>
      <c r="AD27" s="31">
        <v>16094.750000000002</v>
      </c>
      <c r="AE27" s="31">
        <v>0</v>
      </c>
      <c r="AF27" s="9">
        <v>0</v>
      </c>
      <c r="AG27" s="33"/>
      <c r="AH27" s="34">
        <v>0</v>
      </c>
      <c r="AI27" s="9"/>
      <c r="AJ27" s="9"/>
      <c r="AK27" s="13">
        <v>16094.750000000002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</row>
    <row r="28" spans="1:103" x14ac:dyDescent="0.25">
      <c r="A28" s="46" t="s">
        <v>33</v>
      </c>
      <c r="B28" s="51">
        <v>22822</v>
      </c>
      <c r="C28" s="47">
        <v>22822</v>
      </c>
      <c r="D28" s="48">
        <v>0</v>
      </c>
      <c r="E28" s="48">
        <v>0</v>
      </c>
      <c r="F28" s="48">
        <v>0</v>
      </c>
      <c r="G28" s="48">
        <v>22822</v>
      </c>
      <c r="H28" s="48">
        <v>1035</v>
      </c>
      <c r="I28" s="48">
        <v>2185</v>
      </c>
      <c r="J28" s="48">
        <v>3220</v>
      </c>
      <c r="K28" s="48">
        <v>30</v>
      </c>
      <c r="L28" s="48">
        <v>1845.8</v>
      </c>
      <c r="M28" s="48">
        <v>0</v>
      </c>
      <c r="N28" s="48">
        <v>570.55000000000007</v>
      </c>
      <c r="O28" s="48">
        <v>570.55000000000007</v>
      </c>
      <c r="P28" s="49">
        <v>1141.1000000000001</v>
      </c>
      <c r="Q28" s="9"/>
      <c r="R28" s="9"/>
      <c r="S28" s="9"/>
      <c r="T28" s="45">
        <v>27.517500000000108</v>
      </c>
      <c r="U28" s="31">
        <v>200</v>
      </c>
      <c r="V28" s="31">
        <v>200</v>
      </c>
      <c r="W28" s="8">
        <v>1293.73</v>
      </c>
      <c r="X28" s="9">
        <v>0</v>
      </c>
      <c r="Y28" s="9">
        <v>0</v>
      </c>
      <c r="Z28" s="9">
        <v>0</v>
      </c>
      <c r="AA28" s="9"/>
      <c r="AB28" s="9"/>
      <c r="AC28" s="31">
        <v>0</v>
      </c>
      <c r="AD28" s="31">
        <v>17849.4025</v>
      </c>
      <c r="AE28" s="31">
        <v>6300</v>
      </c>
      <c r="AF28" s="9">
        <v>0</v>
      </c>
      <c r="AG28" s="33"/>
      <c r="AH28" s="34">
        <v>0</v>
      </c>
      <c r="AI28" s="9"/>
      <c r="AJ28" s="9"/>
      <c r="AK28" s="13">
        <v>24149.4025</v>
      </c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</row>
    <row r="29" spans="1:103" x14ac:dyDescent="0.25">
      <c r="A29" s="46" t="s">
        <v>34</v>
      </c>
      <c r="B29" s="51">
        <v>43781.5</v>
      </c>
      <c r="C29" s="47">
        <v>43596.160000000003</v>
      </c>
      <c r="D29" s="48">
        <v>0</v>
      </c>
      <c r="E29" s="48">
        <v>440.62</v>
      </c>
      <c r="F29" s="48">
        <v>0</v>
      </c>
      <c r="G29" s="48">
        <v>44036.780000000006</v>
      </c>
      <c r="H29" s="48">
        <v>1350</v>
      </c>
      <c r="I29" s="49">
        <v>2850</v>
      </c>
      <c r="J29" s="48">
        <v>4200</v>
      </c>
      <c r="K29" s="49">
        <v>30</v>
      </c>
      <c r="L29" s="48">
        <v>0</v>
      </c>
      <c r="M29" s="48">
        <v>0</v>
      </c>
      <c r="N29" s="48">
        <v>1094.5375000000001</v>
      </c>
      <c r="O29" s="48">
        <v>1094.5375000000001</v>
      </c>
      <c r="P29" s="49">
        <v>2189.0750000000003</v>
      </c>
      <c r="Q29" s="9"/>
      <c r="R29" s="9"/>
      <c r="S29" s="9"/>
      <c r="T29" s="50">
        <v>3486.8485000000019</v>
      </c>
      <c r="U29" s="31">
        <v>200</v>
      </c>
      <c r="V29" s="31">
        <v>200</v>
      </c>
      <c r="W29" s="17">
        <v>0</v>
      </c>
      <c r="X29" s="9">
        <v>0</v>
      </c>
      <c r="Y29" s="9">
        <v>4600</v>
      </c>
      <c r="Z29" s="9">
        <v>0</v>
      </c>
      <c r="AA29" s="9"/>
      <c r="AB29" s="9"/>
      <c r="AC29" s="31">
        <v>0</v>
      </c>
      <c r="AD29" s="31">
        <v>33305.394000000008</v>
      </c>
      <c r="AE29" s="31">
        <v>20000</v>
      </c>
      <c r="AF29" s="9">
        <v>230.06</v>
      </c>
      <c r="AG29" s="33"/>
      <c r="AH29" s="34">
        <v>0</v>
      </c>
      <c r="AI29" s="9"/>
      <c r="AJ29" s="9"/>
      <c r="AK29" s="13">
        <v>53535.454000000005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</row>
    <row r="30" spans="1:103" x14ac:dyDescent="0.25">
      <c r="A30" s="46" t="s">
        <v>36</v>
      </c>
      <c r="B30" s="51">
        <v>21750</v>
      </c>
      <c r="C30" s="47">
        <v>21437.309999999998</v>
      </c>
      <c r="D30" s="48">
        <v>0</v>
      </c>
      <c r="E30" s="48">
        <v>250.15</v>
      </c>
      <c r="F30" s="48">
        <v>1042.3</v>
      </c>
      <c r="G30" s="48">
        <v>22729.759999999998</v>
      </c>
      <c r="H30" s="48">
        <v>990</v>
      </c>
      <c r="I30" s="49">
        <v>2090</v>
      </c>
      <c r="J30" s="48">
        <v>3080</v>
      </c>
      <c r="K30" s="48">
        <v>30</v>
      </c>
      <c r="L30" s="48">
        <v>1845.8</v>
      </c>
      <c r="M30" s="45">
        <v>0</v>
      </c>
      <c r="N30" s="48">
        <v>543.75</v>
      </c>
      <c r="O30" s="48">
        <v>543.75</v>
      </c>
      <c r="P30" s="49">
        <v>1087.5</v>
      </c>
      <c r="Q30" s="9"/>
      <c r="R30" s="9"/>
      <c r="S30" s="9"/>
      <c r="T30" s="45">
        <v>24.451499999999758</v>
      </c>
      <c r="U30" s="31">
        <v>200</v>
      </c>
      <c r="V30" s="31">
        <v>200</v>
      </c>
      <c r="W30" s="1">
        <v>0</v>
      </c>
      <c r="X30" s="9">
        <v>0</v>
      </c>
      <c r="Y30" s="1">
        <v>0</v>
      </c>
      <c r="Z30" s="1">
        <v>0</v>
      </c>
      <c r="AA30" s="9"/>
      <c r="AB30" s="9"/>
      <c r="AC30" s="31">
        <v>0</v>
      </c>
      <c r="AD30" s="31">
        <v>19125.7585</v>
      </c>
      <c r="AE30" s="31">
        <v>0</v>
      </c>
      <c r="AF30" s="9">
        <v>0</v>
      </c>
      <c r="AG30" s="33"/>
      <c r="AH30" s="34">
        <v>1000</v>
      </c>
      <c r="AI30" s="9"/>
      <c r="AJ30" s="9"/>
      <c r="AK30" s="13">
        <v>20125.7585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</row>
    <row r="31" spans="1:103" x14ac:dyDescent="0.25">
      <c r="A31" s="46" t="s">
        <v>38</v>
      </c>
      <c r="B31" s="51">
        <v>19133</v>
      </c>
      <c r="C31" s="47">
        <v>18981.71</v>
      </c>
      <c r="D31" s="48">
        <v>0</v>
      </c>
      <c r="E31" s="48">
        <v>0</v>
      </c>
      <c r="F31" s="48">
        <v>0</v>
      </c>
      <c r="G31" s="48">
        <v>18981.71</v>
      </c>
      <c r="H31" s="48">
        <v>855</v>
      </c>
      <c r="I31" s="49">
        <v>1805</v>
      </c>
      <c r="J31" s="48">
        <v>2660</v>
      </c>
      <c r="K31" s="49">
        <v>30</v>
      </c>
      <c r="L31" s="48">
        <v>1661.22</v>
      </c>
      <c r="M31" s="45">
        <v>0</v>
      </c>
      <c r="N31" s="48">
        <v>478.32</v>
      </c>
      <c r="O31" s="48">
        <v>478.3300000000001</v>
      </c>
      <c r="P31" s="49">
        <v>956.65000000000009</v>
      </c>
      <c r="Q31" s="9"/>
      <c r="R31" s="9"/>
      <c r="S31" s="9"/>
      <c r="T31" s="48">
        <v>0</v>
      </c>
      <c r="U31" s="31">
        <v>200</v>
      </c>
      <c r="V31" s="30">
        <v>200</v>
      </c>
      <c r="W31" s="8">
        <v>0</v>
      </c>
      <c r="X31" s="9">
        <v>0</v>
      </c>
      <c r="Y31" s="9">
        <v>3000</v>
      </c>
      <c r="Z31" s="9">
        <v>0</v>
      </c>
      <c r="AA31" s="9"/>
      <c r="AB31" s="9"/>
      <c r="AC31" s="31">
        <v>0</v>
      </c>
      <c r="AD31" s="31">
        <v>12787.169999999998</v>
      </c>
      <c r="AE31" s="31">
        <v>0</v>
      </c>
      <c r="AF31" s="9">
        <v>0</v>
      </c>
      <c r="AG31" s="33"/>
      <c r="AH31" s="34">
        <v>0</v>
      </c>
      <c r="AI31" s="9"/>
      <c r="AJ31" s="9"/>
      <c r="AK31" s="13">
        <v>12787.169999999998</v>
      </c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</row>
    <row r="32" spans="1:103" x14ac:dyDescent="0.25">
      <c r="A32" s="56" t="s">
        <v>42</v>
      </c>
      <c r="B32" s="44">
        <v>30000</v>
      </c>
      <c r="C32" s="47">
        <v>29877.800000000003</v>
      </c>
      <c r="D32" s="48">
        <v>0</v>
      </c>
      <c r="E32" s="48">
        <v>345.05</v>
      </c>
      <c r="F32" s="48">
        <v>0</v>
      </c>
      <c r="G32" s="45">
        <v>30222.850000000002</v>
      </c>
      <c r="H32" s="48">
        <v>1350</v>
      </c>
      <c r="I32" s="49">
        <v>2850</v>
      </c>
      <c r="J32" s="48">
        <v>4200</v>
      </c>
      <c r="K32" s="49">
        <v>30</v>
      </c>
      <c r="L32" s="48">
        <v>1523.08</v>
      </c>
      <c r="M32" s="45">
        <v>0</v>
      </c>
      <c r="N32" s="48">
        <v>750</v>
      </c>
      <c r="O32" s="48">
        <v>750</v>
      </c>
      <c r="P32" s="43">
        <v>1500</v>
      </c>
      <c r="Q32" s="9"/>
      <c r="R32" s="9"/>
      <c r="S32" s="9"/>
      <c r="T32" s="45">
        <v>1063.4775000000002</v>
      </c>
      <c r="U32" s="31">
        <v>200</v>
      </c>
      <c r="V32" s="30">
        <v>200</v>
      </c>
      <c r="W32" s="8">
        <v>1509.57</v>
      </c>
      <c r="X32" s="9">
        <v>0</v>
      </c>
      <c r="Y32" s="9">
        <v>2000</v>
      </c>
      <c r="Z32" s="9">
        <v>0</v>
      </c>
      <c r="AA32" s="9"/>
      <c r="AB32" s="9"/>
      <c r="AC32" s="31">
        <v>0</v>
      </c>
      <c r="AD32" s="31">
        <v>21826.722500000003</v>
      </c>
      <c r="AE32" s="31">
        <v>0</v>
      </c>
      <c r="AF32" s="9">
        <v>0</v>
      </c>
      <c r="AG32" s="33"/>
      <c r="AH32" s="30">
        <v>0</v>
      </c>
      <c r="AI32" s="9"/>
      <c r="AJ32" s="9"/>
      <c r="AK32" s="13">
        <v>21826.722500000003</v>
      </c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</row>
    <row r="33" spans="1:103" x14ac:dyDescent="0.25">
      <c r="A33" s="46" t="s">
        <v>43</v>
      </c>
      <c r="B33" s="51">
        <v>15392</v>
      </c>
      <c r="C33" s="47">
        <v>15389.54</v>
      </c>
      <c r="D33" s="48">
        <v>0</v>
      </c>
      <c r="E33" s="48">
        <v>177.02</v>
      </c>
      <c r="F33" s="48">
        <v>829.8</v>
      </c>
      <c r="G33" s="48">
        <v>16396.36</v>
      </c>
      <c r="H33" s="45">
        <v>697.5</v>
      </c>
      <c r="I33" s="45">
        <v>1472.5</v>
      </c>
      <c r="J33" s="48">
        <v>2170</v>
      </c>
      <c r="K33" s="45">
        <v>30</v>
      </c>
      <c r="L33" s="45">
        <v>1338.2</v>
      </c>
      <c r="M33" s="45">
        <v>0</v>
      </c>
      <c r="N33" s="48">
        <v>384.8</v>
      </c>
      <c r="O33" s="45">
        <v>384.8</v>
      </c>
      <c r="P33" s="43">
        <v>769.6</v>
      </c>
      <c r="Q33" s="9"/>
      <c r="R33" s="9"/>
      <c r="S33" s="9"/>
      <c r="T33" s="48">
        <v>0</v>
      </c>
      <c r="U33" s="31">
        <v>200</v>
      </c>
      <c r="V33" s="31">
        <v>200</v>
      </c>
      <c r="W33" s="8">
        <v>530.71</v>
      </c>
      <c r="X33" s="9">
        <v>0</v>
      </c>
      <c r="Y33" s="9">
        <v>0</v>
      </c>
      <c r="Z33" s="9">
        <v>0</v>
      </c>
      <c r="AA33" s="9"/>
      <c r="AB33" s="9"/>
      <c r="AC33" s="31">
        <v>0</v>
      </c>
      <c r="AD33" s="31">
        <v>13245.150000000001</v>
      </c>
      <c r="AE33" s="31">
        <v>0</v>
      </c>
      <c r="AF33" s="9">
        <v>0</v>
      </c>
      <c r="AG33" s="33"/>
      <c r="AH33" s="34">
        <v>0</v>
      </c>
      <c r="AI33" s="9"/>
      <c r="AJ33" s="9"/>
      <c r="AK33" s="13">
        <v>13245.150000000001</v>
      </c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</row>
    <row r="34" spans="1:103" x14ac:dyDescent="0.25">
      <c r="A34" s="46" t="s">
        <v>45</v>
      </c>
      <c r="B34" s="51">
        <v>23140</v>
      </c>
      <c r="C34" s="47">
        <v>20820.47</v>
      </c>
      <c r="D34" s="48">
        <v>0</v>
      </c>
      <c r="E34" s="48">
        <v>266.14</v>
      </c>
      <c r="F34" s="48">
        <v>415.84</v>
      </c>
      <c r="G34" s="48">
        <v>21502.45</v>
      </c>
      <c r="H34" s="48">
        <v>1035</v>
      </c>
      <c r="I34" s="49">
        <v>2185</v>
      </c>
      <c r="J34" s="48">
        <v>3220</v>
      </c>
      <c r="K34" s="49">
        <v>30</v>
      </c>
      <c r="L34" s="48">
        <v>922.9</v>
      </c>
      <c r="M34" s="49">
        <v>0</v>
      </c>
      <c r="N34" s="48">
        <v>578.5</v>
      </c>
      <c r="O34" s="48">
        <v>578.5</v>
      </c>
      <c r="P34" s="49">
        <v>1157</v>
      </c>
      <c r="Q34" s="9"/>
      <c r="R34" s="9"/>
      <c r="S34" s="9"/>
      <c r="T34" s="48">
        <v>0</v>
      </c>
      <c r="U34" s="31">
        <v>200</v>
      </c>
      <c r="V34" s="31">
        <v>200</v>
      </c>
      <c r="W34" s="8">
        <v>309.3</v>
      </c>
      <c r="X34" s="9">
        <v>0</v>
      </c>
      <c r="Y34" s="9">
        <v>0</v>
      </c>
      <c r="Z34" s="9">
        <v>0</v>
      </c>
      <c r="AA34" s="9"/>
      <c r="AB34" s="9"/>
      <c r="AC34" s="31">
        <v>0</v>
      </c>
      <c r="AD34" s="31">
        <v>18456.75</v>
      </c>
      <c r="AE34" s="31">
        <v>1000</v>
      </c>
      <c r="AF34" s="9">
        <v>11.5</v>
      </c>
      <c r="AG34" s="33"/>
      <c r="AH34" s="34">
        <v>1000</v>
      </c>
      <c r="AI34" s="9"/>
      <c r="AJ34" s="9"/>
      <c r="AK34" s="13">
        <v>20468.25</v>
      </c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</row>
    <row r="35" spans="1:103" x14ac:dyDescent="0.25">
      <c r="A35" s="46" t="s">
        <v>46</v>
      </c>
      <c r="B35" s="51">
        <v>15000</v>
      </c>
      <c r="C35" s="47">
        <v>14700.48</v>
      </c>
      <c r="D35" s="48">
        <v>287.54000000000002</v>
      </c>
      <c r="E35" s="48">
        <v>0</v>
      </c>
      <c r="F35" s="48">
        <v>359.4</v>
      </c>
      <c r="G35" s="48">
        <v>15347.42</v>
      </c>
      <c r="H35" s="48">
        <v>675</v>
      </c>
      <c r="I35" s="49">
        <v>1425</v>
      </c>
      <c r="J35" s="48">
        <v>2100</v>
      </c>
      <c r="K35" s="49">
        <v>30</v>
      </c>
      <c r="L35" s="48">
        <v>1845.8</v>
      </c>
      <c r="M35" s="48">
        <v>0</v>
      </c>
      <c r="N35" s="48">
        <v>375</v>
      </c>
      <c r="O35" s="48">
        <v>375</v>
      </c>
      <c r="P35" s="49">
        <v>750</v>
      </c>
      <c r="Q35" s="9"/>
      <c r="R35" s="9"/>
      <c r="S35" s="9"/>
      <c r="T35" s="48">
        <v>0</v>
      </c>
      <c r="U35" s="31">
        <v>200</v>
      </c>
      <c r="V35" s="31">
        <v>200</v>
      </c>
      <c r="W35" s="8">
        <v>318.44</v>
      </c>
      <c r="X35" s="9">
        <v>0</v>
      </c>
      <c r="Y35" s="9">
        <v>0</v>
      </c>
      <c r="Z35" s="9">
        <v>0</v>
      </c>
      <c r="AA35" s="9"/>
      <c r="AB35" s="9"/>
      <c r="AC35" s="31">
        <v>0</v>
      </c>
      <c r="AD35" s="31">
        <v>11933.18</v>
      </c>
      <c r="AE35" s="31">
        <v>0</v>
      </c>
      <c r="AF35" s="9">
        <v>0</v>
      </c>
      <c r="AG35" s="33"/>
      <c r="AH35" s="34">
        <v>0</v>
      </c>
      <c r="AI35" s="9"/>
      <c r="AJ35" s="9"/>
      <c r="AK35" s="13">
        <v>11933.18</v>
      </c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</row>
    <row r="36" spans="1:103" x14ac:dyDescent="0.25">
      <c r="A36" s="46" t="s">
        <v>47</v>
      </c>
      <c r="B36" s="51">
        <v>25260</v>
      </c>
      <c r="C36" s="47">
        <v>25260</v>
      </c>
      <c r="D36" s="48">
        <v>0</v>
      </c>
      <c r="E36" s="48">
        <v>0</v>
      </c>
      <c r="F36" s="48">
        <v>0</v>
      </c>
      <c r="G36" s="48">
        <v>25260</v>
      </c>
      <c r="H36" s="48">
        <v>1147.5</v>
      </c>
      <c r="I36" s="49">
        <v>2422.5</v>
      </c>
      <c r="J36" s="48">
        <v>3570</v>
      </c>
      <c r="K36" s="49">
        <v>30</v>
      </c>
      <c r="L36" s="48">
        <v>1845.8</v>
      </c>
      <c r="M36" s="48">
        <v>0</v>
      </c>
      <c r="N36" s="48">
        <v>631.5</v>
      </c>
      <c r="O36" s="48">
        <v>631.5</v>
      </c>
      <c r="P36" s="49">
        <v>1263</v>
      </c>
      <c r="Q36" s="9"/>
      <c r="R36" s="9"/>
      <c r="S36" s="9"/>
      <c r="T36" s="48">
        <v>367.2</v>
      </c>
      <c r="U36" s="31">
        <v>200</v>
      </c>
      <c r="V36" s="31">
        <v>200</v>
      </c>
      <c r="W36" s="7">
        <v>960.85</v>
      </c>
      <c r="X36" s="9">
        <v>0</v>
      </c>
      <c r="Y36" s="10">
        <v>3000</v>
      </c>
      <c r="Z36" s="12">
        <v>0</v>
      </c>
      <c r="AA36" s="9"/>
      <c r="AB36" s="9"/>
      <c r="AC36" s="31">
        <v>0</v>
      </c>
      <c r="AD36" s="31">
        <v>17107.150000000001</v>
      </c>
      <c r="AE36" s="31">
        <v>0</v>
      </c>
      <c r="AF36" s="9">
        <v>0</v>
      </c>
      <c r="AG36" s="33"/>
      <c r="AH36" s="34">
        <v>0</v>
      </c>
      <c r="AI36" s="9"/>
      <c r="AJ36" s="9"/>
      <c r="AK36" s="7">
        <v>17107.150000000001</v>
      </c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</row>
    <row r="37" spans="1:103" x14ac:dyDescent="0.25">
      <c r="A37" s="46" t="s">
        <v>48</v>
      </c>
      <c r="B37" s="51">
        <v>25137</v>
      </c>
      <c r="C37" s="47">
        <v>11004.47</v>
      </c>
      <c r="D37" s="48">
        <v>0</v>
      </c>
      <c r="E37" s="48">
        <v>0</v>
      </c>
      <c r="F37" s="48">
        <v>0</v>
      </c>
      <c r="G37" s="48">
        <v>11004.47</v>
      </c>
      <c r="H37" s="48">
        <v>1125</v>
      </c>
      <c r="I37" s="49">
        <v>2375</v>
      </c>
      <c r="J37" s="48">
        <v>3500</v>
      </c>
      <c r="K37" s="49">
        <v>30</v>
      </c>
      <c r="L37" s="48">
        <v>1845.8</v>
      </c>
      <c r="M37" s="48">
        <v>0</v>
      </c>
      <c r="N37" s="48">
        <v>628.41999999999996</v>
      </c>
      <c r="O37" s="48">
        <v>628.43000000000018</v>
      </c>
      <c r="P37" s="49">
        <v>1256.8500000000001</v>
      </c>
      <c r="Q37" s="9"/>
      <c r="R37" s="9"/>
      <c r="S37" s="9"/>
      <c r="T37" s="48">
        <v>0</v>
      </c>
      <c r="U37" s="31">
        <v>200</v>
      </c>
      <c r="V37" s="31">
        <v>200</v>
      </c>
      <c r="W37" s="10">
        <v>920.61</v>
      </c>
      <c r="X37" s="9">
        <v>0</v>
      </c>
      <c r="Y37" s="10">
        <v>0</v>
      </c>
      <c r="Z37" s="12">
        <v>0</v>
      </c>
      <c r="AA37" s="9"/>
      <c r="AB37" s="9"/>
      <c r="AC37" s="31">
        <v>0</v>
      </c>
      <c r="AD37" s="31">
        <v>6284.6399999999994</v>
      </c>
      <c r="AE37" s="31">
        <v>0</v>
      </c>
      <c r="AF37" s="9">
        <v>0</v>
      </c>
      <c r="AG37" s="33"/>
      <c r="AH37" s="34">
        <v>0</v>
      </c>
      <c r="AI37" s="9"/>
      <c r="AJ37" s="9"/>
      <c r="AK37" s="7">
        <v>6284.6399999999994</v>
      </c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</row>
    <row r="38" spans="1:103" x14ac:dyDescent="0.25">
      <c r="A38" s="46"/>
      <c r="B38" s="51"/>
      <c r="C38" s="47"/>
      <c r="D38" s="48"/>
      <c r="E38" s="48"/>
      <c r="F38" s="48"/>
      <c r="G38" s="48"/>
      <c r="H38" s="48"/>
      <c r="I38" s="49"/>
      <c r="J38" s="48"/>
      <c r="K38" s="49"/>
      <c r="L38" s="48"/>
      <c r="M38" s="48"/>
      <c r="N38" s="53"/>
      <c r="O38" s="53"/>
      <c r="P38" s="49"/>
      <c r="Q38" s="9"/>
      <c r="R38" s="9"/>
      <c r="S38" s="9"/>
      <c r="T38" s="48"/>
      <c r="U38" s="10"/>
      <c r="V38" s="10"/>
      <c r="W38" s="10"/>
      <c r="X38" s="9"/>
      <c r="Y38" s="10"/>
      <c r="Z38" s="12"/>
      <c r="AA38" s="9"/>
      <c r="AB38" s="9"/>
      <c r="AC38" s="9"/>
      <c r="AD38" s="9"/>
      <c r="AE38" s="9"/>
      <c r="AF38" s="9"/>
      <c r="AG38" s="9"/>
      <c r="AH38" s="10"/>
      <c r="AI38" s="9"/>
      <c r="AJ38" s="9"/>
      <c r="AK38" s="7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</row>
    <row r="39" spans="1:103" x14ac:dyDescent="0.25">
      <c r="A39" s="39"/>
      <c r="B39" s="7"/>
      <c r="C39" s="7"/>
      <c r="D39" s="7"/>
      <c r="E39" s="7"/>
      <c r="F39" s="7"/>
      <c r="G39" s="9"/>
      <c r="H39" s="9"/>
      <c r="I39" s="9"/>
      <c r="J39" s="9"/>
      <c r="K39" s="9"/>
      <c r="L39" s="9"/>
      <c r="M39" s="9"/>
      <c r="N39" s="9"/>
      <c r="O39" s="9"/>
      <c r="P39" s="10"/>
      <c r="Q39" s="9"/>
      <c r="R39" s="9"/>
      <c r="S39" s="9"/>
      <c r="T39" s="10"/>
      <c r="U39" s="10"/>
      <c r="V39" s="10"/>
      <c r="W39" s="7"/>
      <c r="X39" s="9"/>
      <c r="Y39" s="10"/>
      <c r="Z39" s="12"/>
      <c r="AA39" s="9"/>
      <c r="AB39" s="9"/>
      <c r="AC39" s="9"/>
      <c r="AD39" s="9"/>
      <c r="AE39" s="9"/>
      <c r="AF39" s="9"/>
      <c r="AG39" s="9"/>
      <c r="AH39" s="10"/>
      <c r="AI39" s="9"/>
      <c r="AJ39" s="9"/>
      <c r="AK39" s="7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</row>
    <row r="40" spans="1:103" x14ac:dyDescent="0.25">
      <c r="A40" s="39"/>
      <c r="B40" s="7"/>
      <c r="C40" s="7"/>
      <c r="D40" s="7"/>
      <c r="E40" s="7"/>
      <c r="F40" s="7"/>
      <c r="G40" s="9"/>
      <c r="H40" s="9"/>
      <c r="I40" s="10"/>
      <c r="J40" s="9"/>
      <c r="K40" s="10"/>
      <c r="L40" s="9"/>
      <c r="M40" s="9"/>
      <c r="N40" s="9"/>
      <c r="O40" s="9"/>
      <c r="P40" s="10"/>
      <c r="Q40" s="9"/>
      <c r="R40" s="9"/>
      <c r="S40" s="9"/>
      <c r="T40" s="10"/>
      <c r="U40" s="10"/>
      <c r="V40" s="10"/>
      <c r="W40" s="7"/>
      <c r="X40" s="9"/>
      <c r="Y40" s="10"/>
      <c r="Z40" s="12"/>
      <c r="AA40" s="9"/>
      <c r="AB40" s="9"/>
      <c r="AC40" s="9"/>
      <c r="AD40" s="9"/>
      <c r="AE40" s="9"/>
      <c r="AF40" s="9"/>
      <c r="AG40" s="9"/>
      <c r="AH40" s="10"/>
      <c r="AI40" s="9"/>
      <c r="AJ40" s="9"/>
      <c r="AK40" s="7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</row>
    <row r="41" spans="1:103" x14ac:dyDescent="0.25">
      <c r="A41" s="39"/>
      <c r="B41" s="7"/>
      <c r="C41" s="7"/>
      <c r="D41" s="7"/>
      <c r="E41" s="7"/>
      <c r="F41" s="7"/>
      <c r="G41" s="9"/>
      <c r="H41" s="9"/>
      <c r="I41" s="10"/>
      <c r="J41" s="9"/>
      <c r="K41" s="10"/>
      <c r="L41" s="9"/>
      <c r="M41" s="9"/>
      <c r="N41" s="9"/>
      <c r="O41" s="9"/>
      <c r="P41" s="10"/>
      <c r="Q41" s="9"/>
      <c r="R41" s="9"/>
      <c r="S41" s="9"/>
      <c r="T41" s="9"/>
      <c r="U41" s="10"/>
      <c r="V41" s="10"/>
      <c r="W41" s="7"/>
      <c r="X41" s="9"/>
      <c r="Y41" s="10"/>
      <c r="Z41" s="12"/>
      <c r="AA41" s="9"/>
      <c r="AB41" s="9"/>
      <c r="AC41" s="9"/>
      <c r="AD41" s="9"/>
      <c r="AE41" s="9"/>
      <c r="AF41" s="9"/>
      <c r="AG41" s="9"/>
      <c r="AH41" s="10"/>
      <c r="AI41" s="9"/>
      <c r="AJ41" s="9"/>
      <c r="AK41" s="7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</row>
    <row r="42" spans="1:103" x14ac:dyDescent="0.25">
      <c r="A42" s="39"/>
      <c r="B42" s="7"/>
      <c r="C42" s="7"/>
      <c r="D42" s="7"/>
      <c r="E42" s="7"/>
      <c r="F42" s="7"/>
      <c r="G42" s="9"/>
      <c r="H42" s="11"/>
      <c r="I42" s="11"/>
      <c r="J42" s="11"/>
      <c r="K42" s="11"/>
      <c r="L42" s="18"/>
      <c r="M42" s="18"/>
      <c r="N42" s="11"/>
      <c r="O42" s="11"/>
      <c r="P42" s="40"/>
      <c r="Q42" s="9"/>
      <c r="R42" s="9"/>
      <c r="S42" s="9"/>
      <c r="T42" s="41"/>
      <c r="U42" s="40"/>
      <c r="V42" s="40"/>
      <c r="W42" s="40"/>
      <c r="X42" s="9"/>
      <c r="Y42" s="10"/>
      <c r="Z42" s="12"/>
      <c r="AA42" s="9"/>
      <c r="AB42" s="9"/>
      <c r="AC42" s="9"/>
      <c r="AD42" s="9"/>
      <c r="AE42" s="9"/>
      <c r="AF42" s="9"/>
      <c r="AG42" s="9"/>
      <c r="AH42" s="10"/>
      <c r="AI42" s="9"/>
      <c r="AJ42" s="9"/>
      <c r="AK42" s="7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</row>
    <row r="43" spans="1:103" x14ac:dyDescent="0.25">
      <c r="A43" s="39"/>
      <c r="B43" s="7"/>
      <c r="C43" s="7"/>
      <c r="D43" s="7"/>
      <c r="E43" s="7"/>
      <c r="F43" s="7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7"/>
      <c r="X43" s="9"/>
      <c r="Y43" s="10"/>
      <c r="Z43" s="12"/>
      <c r="AA43" s="9"/>
      <c r="AB43" s="9"/>
      <c r="AC43" s="9"/>
      <c r="AD43" s="9"/>
      <c r="AE43" s="9"/>
      <c r="AF43" s="9"/>
      <c r="AG43" s="9"/>
      <c r="AH43" s="10"/>
      <c r="AI43" s="9"/>
      <c r="AJ43" s="9"/>
      <c r="AK43" s="7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</row>
    <row r="44" spans="1:103" s="19" customFormat="1" ht="12.75" customHeight="1" x14ac:dyDescent="0.2">
      <c r="A44" s="39"/>
      <c r="B44" s="8"/>
      <c r="C44" s="7"/>
      <c r="D44" s="7"/>
      <c r="E44" s="7"/>
      <c r="F44" s="7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0"/>
      <c r="V44" s="10"/>
      <c r="W44" s="8"/>
      <c r="X44" s="9"/>
      <c r="Y44" s="10"/>
      <c r="Z44" s="12"/>
      <c r="AA44" s="9"/>
      <c r="AB44" s="9"/>
      <c r="AC44" s="9"/>
      <c r="AD44" s="9"/>
      <c r="AE44" s="9"/>
      <c r="AF44" s="9"/>
      <c r="AG44" s="9"/>
      <c r="AH44" s="10"/>
      <c r="AI44" s="9"/>
      <c r="AJ44" s="9"/>
      <c r="AK44" s="7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</row>
    <row r="45" spans="1:103" s="19" customFormat="1" ht="12.75" customHeight="1" x14ac:dyDescent="0.2">
      <c r="A45" s="39"/>
      <c r="B45" s="8"/>
      <c r="C45" s="7"/>
      <c r="D45" s="7"/>
      <c r="E45" s="7"/>
      <c r="F45" s="7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10"/>
      <c r="V45" s="10"/>
      <c r="W45" s="7"/>
      <c r="X45" s="9"/>
      <c r="Y45" s="10"/>
      <c r="Z45" s="12"/>
      <c r="AA45" s="9"/>
      <c r="AB45" s="9"/>
      <c r="AC45" s="9"/>
      <c r="AD45" s="9"/>
      <c r="AE45" s="9"/>
      <c r="AF45" s="9"/>
      <c r="AG45" s="9"/>
      <c r="AH45" s="10"/>
      <c r="AI45" s="9"/>
      <c r="AJ45" s="9"/>
      <c r="AK45" s="7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</row>
    <row r="46" spans="1:103" x14ac:dyDescent="0.25">
      <c r="A46" s="70"/>
      <c r="B46" s="7"/>
      <c r="C46" s="7"/>
      <c r="D46" s="7"/>
      <c r="E46" s="7"/>
      <c r="F46" s="7"/>
      <c r="G46" s="9"/>
      <c r="H46" s="9"/>
      <c r="I46" s="9"/>
      <c r="J46" s="9"/>
      <c r="K46" s="9"/>
      <c r="L46" s="9"/>
      <c r="M46" s="9"/>
      <c r="N46" s="9"/>
      <c r="O46" s="9"/>
      <c r="P46" s="10"/>
      <c r="Q46" s="9"/>
      <c r="R46" s="9"/>
      <c r="S46" s="9"/>
      <c r="T46" s="9"/>
      <c r="U46" s="10"/>
      <c r="V46" s="9"/>
      <c r="W46" s="8"/>
      <c r="X46" s="9"/>
      <c r="Y46" s="10"/>
      <c r="Z46" s="12"/>
      <c r="AA46" s="9"/>
      <c r="AB46" s="9"/>
      <c r="AC46" s="9"/>
      <c r="AD46" s="9"/>
      <c r="AE46" s="9"/>
      <c r="AF46" s="9"/>
      <c r="AG46" s="9"/>
      <c r="AH46" s="10"/>
      <c r="AI46" s="9"/>
      <c r="AJ46" s="9"/>
      <c r="AK46" s="13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</row>
    <row r="47" spans="1:103" x14ac:dyDescent="0.25">
      <c r="A47" s="70"/>
      <c r="B47" s="7"/>
      <c r="C47" s="7"/>
      <c r="D47" s="7"/>
      <c r="E47" s="7"/>
      <c r="F47" s="10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10"/>
      <c r="V47" s="10"/>
      <c r="W47" s="12"/>
      <c r="X47" s="9"/>
      <c r="Y47" s="10"/>
      <c r="Z47" s="12"/>
      <c r="AA47" s="9"/>
      <c r="AB47" s="9"/>
      <c r="AC47" s="9"/>
      <c r="AD47" s="9"/>
      <c r="AE47" s="10"/>
      <c r="AF47" s="9"/>
      <c r="AG47" s="9"/>
      <c r="AH47" s="10"/>
      <c r="AI47" s="9"/>
      <c r="AJ47" s="9"/>
      <c r="AK47" s="7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</row>
    <row r="48" spans="1:103" x14ac:dyDescent="0.25">
      <c r="A48" s="70"/>
      <c r="B48" s="7"/>
      <c r="C48" s="7"/>
      <c r="D48" s="7"/>
      <c r="E48" s="7"/>
      <c r="F48" s="10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20"/>
      <c r="X48" s="9"/>
      <c r="Y48" s="10"/>
      <c r="Z48" s="12"/>
      <c r="AA48" s="9"/>
      <c r="AB48" s="9"/>
      <c r="AC48" s="9"/>
      <c r="AD48" s="9"/>
      <c r="AE48" s="10"/>
      <c r="AF48" s="9"/>
      <c r="AG48" s="9"/>
      <c r="AH48" s="10"/>
      <c r="AI48" s="9"/>
      <c r="AJ48" s="9"/>
      <c r="AK48" s="7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</row>
    <row r="49" spans="1:103" x14ac:dyDescent="0.25">
      <c r="A49" s="71"/>
      <c r="B49" s="7"/>
      <c r="C49" s="7"/>
      <c r="D49" s="7"/>
      <c r="E49" s="7"/>
      <c r="F49" s="10"/>
      <c r="G49" s="9"/>
      <c r="H49" s="11"/>
      <c r="I49" s="40"/>
      <c r="J49" s="11"/>
      <c r="K49" s="11"/>
      <c r="L49" s="11"/>
      <c r="M49" s="11"/>
      <c r="N49" s="11"/>
      <c r="O49" s="11"/>
      <c r="P49" s="40"/>
      <c r="Q49" s="9"/>
      <c r="R49" s="9"/>
      <c r="S49" s="9"/>
      <c r="T49" s="9"/>
      <c r="U49" s="40"/>
      <c r="V49" s="40"/>
      <c r="W49" s="42"/>
      <c r="X49" s="9"/>
      <c r="Y49" s="10"/>
      <c r="Z49" s="12"/>
      <c r="AA49" s="9"/>
      <c r="AB49" s="9"/>
      <c r="AC49" s="9"/>
      <c r="AD49" s="11"/>
      <c r="AE49" s="10"/>
      <c r="AF49" s="9"/>
      <c r="AG49" s="9"/>
      <c r="AH49" s="10"/>
      <c r="AI49" s="9"/>
      <c r="AJ49" s="9"/>
      <c r="AK49" s="42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</row>
    <row r="50" spans="1:103" x14ac:dyDescent="0.25">
      <c r="A50" s="72"/>
      <c r="B50" s="7"/>
      <c r="C50" s="7"/>
      <c r="D50" s="7"/>
      <c r="E50" s="10"/>
      <c r="F50" s="10"/>
      <c r="G50" s="9"/>
      <c r="H50" s="9"/>
      <c r="I50" s="10"/>
      <c r="J50" s="9"/>
      <c r="K50" s="9"/>
      <c r="L50" s="9"/>
      <c r="M50" s="9"/>
      <c r="N50" s="9"/>
      <c r="O50" s="9"/>
      <c r="P50" s="10"/>
      <c r="Q50" s="9"/>
      <c r="R50" s="9"/>
      <c r="S50" s="9"/>
      <c r="T50" s="9"/>
      <c r="U50" s="10"/>
      <c r="V50" s="10"/>
      <c r="W50" s="7"/>
      <c r="X50" s="9"/>
      <c r="Y50" s="10"/>
      <c r="Z50" s="12"/>
      <c r="AA50" s="9"/>
      <c r="AB50" s="9"/>
      <c r="AC50" s="9"/>
      <c r="AD50" s="9"/>
      <c r="AE50" s="10"/>
      <c r="AF50" s="9"/>
      <c r="AG50" s="9"/>
      <c r="AH50" s="10"/>
      <c r="AI50" s="9"/>
      <c r="AJ50" s="9"/>
      <c r="AK50" s="7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</row>
    <row r="51" spans="1:103" x14ac:dyDescent="0.25">
      <c r="A51" s="73"/>
      <c r="B51" s="7"/>
      <c r="C51" s="7"/>
      <c r="D51" s="7"/>
      <c r="E51" s="10"/>
      <c r="F51" s="10"/>
      <c r="G51" s="9"/>
      <c r="H51" s="10"/>
      <c r="I51" s="10"/>
      <c r="J51" s="9"/>
      <c r="K51" s="10"/>
      <c r="L51" s="9"/>
      <c r="M51" s="9"/>
      <c r="N51" s="9"/>
      <c r="O51" s="10"/>
      <c r="P51" s="10"/>
      <c r="Q51" s="9"/>
      <c r="R51" s="9"/>
      <c r="S51" s="9"/>
      <c r="T51" s="9"/>
      <c r="U51" s="10"/>
      <c r="V51" s="10"/>
      <c r="W51" s="7"/>
      <c r="X51" s="9"/>
      <c r="Y51" s="9"/>
      <c r="Z51" s="12"/>
      <c r="AA51" s="9"/>
      <c r="AB51" s="9"/>
      <c r="AC51" s="9"/>
      <c r="AD51" s="9"/>
      <c r="AE51" s="9"/>
      <c r="AF51" s="9"/>
      <c r="AG51" s="9"/>
      <c r="AH51" s="10"/>
      <c r="AI51" s="9"/>
      <c r="AJ51" s="9"/>
      <c r="AK51" s="7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</row>
    <row r="52" spans="1:103" ht="14.25" customHeight="1" x14ac:dyDescent="0.25">
      <c r="A52" s="73"/>
      <c r="B52" s="7"/>
      <c r="C52" s="7"/>
      <c r="D52" s="7"/>
      <c r="E52" s="10"/>
      <c r="F52" s="10"/>
      <c r="G52" s="9"/>
      <c r="H52" s="10"/>
      <c r="I52" s="10"/>
      <c r="J52" s="9"/>
      <c r="K52" s="10"/>
      <c r="L52" s="9"/>
      <c r="M52" s="9"/>
      <c r="N52" s="9"/>
      <c r="O52" s="10"/>
      <c r="P52" s="10"/>
      <c r="Q52" s="9"/>
      <c r="R52" s="9"/>
      <c r="S52" s="9"/>
      <c r="T52" s="9"/>
      <c r="U52" s="10"/>
      <c r="V52" s="10"/>
      <c r="W52" s="7"/>
      <c r="X52" s="9"/>
      <c r="Y52" s="9"/>
      <c r="Z52" s="12"/>
      <c r="AA52" s="9"/>
      <c r="AB52" s="9"/>
      <c r="AC52" s="9"/>
      <c r="AD52" s="9"/>
      <c r="AE52" s="9"/>
      <c r="AF52" s="9"/>
      <c r="AG52" s="9"/>
      <c r="AH52" s="10"/>
      <c r="AI52" s="9"/>
      <c r="AJ52" s="9"/>
      <c r="AK52" s="7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</row>
    <row r="53" spans="1:103" ht="14.25" customHeight="1" x14ac:dyDescent="0.25">
      <c r="A53" s="73"/>
      <c r="B53" s="7"/>
      <c r="C53" s="7"/>
      <c r="D53" s="7"/>
      <c r="E53" s="10"/>
      <c r="F53" s="10"/>
      <c r="G53" s="9"/>
      <c r="H53" s="10"/>
      <c r="I53" s="10"/>
      <c r="J53" s="9"/>
      <c r="K53" s="10"/>
      <c r="L53" s="9"/>
      <c r="M53" s="9"/>
      <c r="N53" s="9"/>
      <c r="O53" s="9"/>
      <c r="P53" s="10"/>
      <c r="Q53" s="9"/>
      <c r="R53" s="9"/>
      <c r="S53" s="9"/>
      <c r="T53" s="9"/>
      <c r="U53" s="9"/>
      <c r="V53" s="9"/>
      <c r="W53" s="7"/>
      <c r="X53" s="9"/>
      <c r="Y53" s="9"/>
      <c r="Z53" s="12"/>
      <c r="AA53" s="9"/>
      <c r="AB53" s="9"/>
      <c r="AC53" s="9"/>
      <c r="AD53" s="9"/>
      <c r="AE53" s="9"/>
      <c r="AF53" s="9"/>
      <c r="AG53" s="9"/>
      <c r="AH53" s="10"/>
      <c r="AI53" s="9"/>
      <c r="AJ53" s="9"/>
      <c r="AK53" s="7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</row>
    <row r="54" spans="1:103" x14ac:dyDescent="0.25">
      <c r="A54" s="73"/>
      <c r="B54" s="7"/>
      <c r="C54" s="7"/>
      <c r="D54" s="7"/>
      <c r="E54" s="10"/>
      <c r="F54" s="10"/>
      <c r="G54" s="9"/>
      <c r="H54" s="10"/>
      <c r="I54" s="10"/>
      <c r="J54" s="9"/>
      <c r="K54" s="10"/>
      <c r="L54" s="9"/>
      <c r="M54" s="9"/>
      <c r="N54" s="9"/>
      <c r="O54" s="9"/>
      <c r="P54" s="10"/>
      <c r="Q54" s="9"/>
      <c r="R54" s="9"/>
      <c r="S54" s="9"/>
      <c r="T54" s="9"/>
      <c r="U54" s="9"/>
      <c r="V54" s="9"/>
      <c r="W54" s="7"/>
      <c r="X54" s="9"/>
      <c r="Y54" s="9"/>
      <c r="Z54" s="12"/>
      <c r="AA54" s="9"/>
      <c r="AB54" s="9"/>
      <c r="AC54" s="9"/>
      <c r="AD54" s="9"/>
      <c r="AE54" s="9"/>
      <c r="AF54" s="9"/>
      <c r="AG54" s="9"/>
      <c r="AH54" s="10"/>
      <c r="AI54" s="9"/>
      <c r="AJ54" s="9"/>
      <c r="AK54" s="7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</row>
    <row r="55" spans="1:103" s="5" customFormat="1" ht="12" x14ac:dyDescent="0.2">
      <c r="A55" s="73"/>
      <c r="B55" s="7"/>
      <c r="C55" s="7"/>
      <c r="D55" s="7"/>
      <c r="E55" s="10"/>
      <c r="F55" s="10"/>
      <c r="G55" s="9"/>
      <c r="H55" s="10"/>
      <c r="I55" s="10"/>
      <c r="J55" s="9"/>
      <c r="K55" s="10"/>
      <c r="L55" s="9"/>
      <c r="M55" s="9"/>
      <c r="N55" s="9"/>
      <c r="O55" s="9"/>
      <c r="P55" s="10"/>
      <c r="Q55" s="9"/>
      <c r="R55" s="9"/>
      <c r="S55" s="9"/>
      <c r="T55" s="9"/>
      <c r="U55" s="9"/>
      <c r="V55" s="9"/>
      <c r="W55" s="7"/>
      <c r="X55" s="9"/>
      <c r="Y55" s="9"/>
      <c r="Z55" s="12"/>
      <c r="AA55" s="9"/>
      <c r="AB55" s="9"/>
      <c r="AC55" s="9"/>
      <c r="AD55" s="9"/>
      <c r="AE55" s="9"/>
      <c r="AF55" s="9"/>
      <c r="AG55" s="9"/>
      <c r="AH55" s="10"/>
      <c r="AI55" s="9"/>
      <c r="AJ55" s="9"/>
      <c r="AK55" s="7"/>
    </row>
    <row r="56" spans="1:103" x14ac:dyDescent="0.25">
      <c r="A56" s="38"/>
      <c r="B56" s="7"/>
      <c r="C56" s="7"/>
      <c r="D56" s="7"/>
      <c r="E56" s="7"/>
      <c r="F56" s="10"/>
      <c r="G56" s="9"/>
      <c r="H56" s="9"/>
      <c r="I56" s="10"/>
      <c r="J56" s="9"/>
      <c r="K56" s="10"/>
      <c r="L56" s="9"/>
      <c r="M56" s="9"/>
      <c r="N56" s="9"/>
      <c r="O56" s="9"/>
      <c r="P56" s="10"/>
      <c r="Q56" s="9"/>
      <c r="R56" s="9"/>
      <c r="S56" s="9"/>
      <c r="T56" s="9"/>
      <c r="U56" s="10"/>
      <c r="V56" s="10"/>
      <c r="W56" s="12"/>
      <c r="X56" s="12"/>
      <c r="Y56" s="12"/>
      <c r="Z56" s="12"/>
      <c r="AA56" s="9"/>
      <c r="AB56" s="9"/>
      <c r="AC56" s="9"/>
      <c r="AD56" s="9"/>
      <c r="AE56" s="10"/>
      <c r="AF56" s="10"/>
      <c r="AG56" s="10"/>
      <c r="AH56" s="10"/>
      <c r="AI56" s="10"/>
      <c r="AJ56" s="10"/>
      <c r="AK56" s="7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Ma. Eliza Delis Borja</dc:creator>
  <dc:description/>
  <cp:lastModifiedBy>Jerome R. Sabusido</cp:lastModifiedBy>
  <cp:revision>1</cp:revision>
  <dcterms:created xsi:type="dcterms:W3CDTF">2015-06-05T18:17:20Z</dcterms:created>
  <dcterms:modified xsi:type="dcterms:W3CDTF">2024-07-04T10:18:20Z</dcterms:modified>
  <dc:language>en-US</dc:language>
</cp:coreProperties>
</file>