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Fernando\Documents\8vo Semestre\Administración del Riesgo\"/>
    </mc:Choice>
  </mc:AlternateContent>
  <xr:revisionPtr revIDLastSave="0" documentId="13_ncr:1_{23F4F74F-8EB7-4051-A484-23BDB1DCDCEC}" xr6:coauthVersionLast="45" xr6:coauthVersionMax="46" xr10:uidLastSave="{00000000-0000-0000-0000-000000000000}"/>
  <bookViews>
    <workbookView xWindow="-110" yWindow="-110" windowWidth="19420" windowHeight="10420" activeTab="1" xr2:uid="{435DE246-5AD5-4A1A-B6B3-DE6B3066B570}"/>
  </bookViews>
  <sheets>
    <sheet name="datos" sheetId="1" r:id="rId1"/>
    <sheet name="formato sugerido"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 i="3" l="1"/>
  <c r="C2" i="3"/>
  <c r="E1" i="3"/>
  <c r="C1" i="3"/>
  <c r="D1" i="3"/>
  <c r="H5" i="3"/>
  <c r="G5" i="3"/>
  <c r="F5" i="3"/>
  <c r="E5" i="3"/>
  <c r="K19" i="1"/>
  <c r="F4" i="3"/>
  <c r="G4" i="3"/>
  <c r="H4" i="3"/>
  <c r="E4" i="3"/>
  <c r="N17" i="1"/>
  <c r="M17" i="1"/>
  <c r="M16" i="1"/>
  <c r="C5" i="3"/>
  <c r="D10" i="3" l="1"/>
  <c r="E10" i="3"/>
  <c r="F10" i="3"/>
  <c r="G10" i="3"/>
  <c r="H10" i="3"/>
  <c r="C10" i="3"/>
  <c r="D2" i="3" s="1"/>
  <c r="D6" i="3"/>
  <c r="E6" i="3"/>
  <c r="F6" i="3"/>
  <c r="G6" i="3"/>
  <c r="H6" i="3"/>
  <c r="C6" i="3"/>
  <c r="E12" i="3" l="1"/>
  <c r="D12" i="3"/>
  <c r="H12" i="3"/>
  <c r="C12" i="3"/>
  <c r="C13" i="3" s="1"/>
  <c r="G12" i="3"/>
  <c r="F12" i="3"/>
  <c r="D13" i="3" l="1"/>
  <c r="E13" i="3" s="1"/>
  <c r="F13" i="3" s="1"/>
  <c r="G13" i="3" s="1"/>
  <c r="H13" i="3" s="1"/>
</calcChain>
</file>

<file path=xl/sharedStrings.xml><?xml version="1.0" encoding="utf-8"?>
<sst xmlns="http://schemas.openxmlformats.org/spreadsheetml/2006/main" count="56" uniqueCount="47">
  <si>
    <t>Inflows</t>
  </si>
  <si>
    <t>Outflows</t>
  </si>
  <si>
    <t>1 semana</t>
  </si>
  <si>
    <t>1 mes</t>
  </si>
  <si>
    <t>3 meses</t>
  </si>
  <si>
    <t>6 meses</t>
  </si>
  <si>
    <t>1 año</t>
  </si>
  <si>
    <t>Cifras en mdp</t>
  </si>
  <si>
    <t>1 día</t>
  </si>
  <si>
    <t>A) de los 7450 mdp que se tenían en depósitos a la vista, nos retiran 1905 millones pero nos llegan depósitos nuevos a la vista por 843 mdp</t>
  </si>
  <si>
    <t>B) de los 5187 millones que teníamos contemplado cobrar o recibir, nos pagan 4275, lo demás nos piden sea refinanciado</t>
  </si>
  <si>
    <t>350 millones a 30 días, 250 millones a 90 días y lo demás a 180 días</t>
  </si>
  <si>
    <t>C) de lo que esperabamos cobrar en 3 meses, nos prepagan (pagan antes de lo acordado) 428 millones, y de lo que contemplabamos</t>
  </si>
  <si>
    <t>cobrar en 6 meses, nos pagan anticipadamente hoy 800 millones</t>
  </si>
  <si>
    <t>D) diferentes clientes que tienen líneas de crédito revolventes con nosotros, hoy disponen en conjunto 540 millones a 90 días y 324 millones a 180 días</t>
  </si>
  <si>
    <t>E) colocamos diferentes créditos por un monto total de 2350 millones a 5 años, pagos de capital e interses mensual, tasa fija 11.75%</t>
  </si>
  <si>
    <t>F) colocamos varios créditos por 400 millones a plazo de 90 días, capital e interés al vencimiento (tasa del 10.50%), otros más por 900 millones</t>
  </si>
  <si>
    <t>a plazo de 1 año, capital al vencimiento e interes mensual tasa fija del 11.25%</t>
  </si>
  <si>
    <t>En efectivo depositado en el banco central se tenían 3894 millones de pesos y 4689 millones en títulos de deuda gubernamental disponibles para la venta</t>
  </si>
  <si>
    <t>G) emites un certificado bursátil en 2 tramos (o tranches), un tramo por 2500 mdp a plazo de 5 años tasa TIIE28+1.5%</t>
  </si>
  <si>
    <t>el otro tramo por 3500 mdp a plazo de 10 años tasa fija del 8.75%</t>
  </si>
  <si>
    <t>Gap Liquidez</t>
  </si>
  <si>
    <t>Efectivo</t>
  </si>
  <si>
    <t>Counterbalance</t>
  </si>
  <si>
    <t>Gap Neto</t>
  </si>
  <si>
    <t>Gap Acumulado</t>
  </si>
  <si>
    <t>poner atencion al gap neto acumulado</t>
  </si>
  <si>
    <t>Títulos liquidos</t>
  </si>
  <si>
    <t>Brecha</t>
  </si>
  <si>
    <t>Gap de liquidez es la diferencia entres tus entradas y salidas de flujo</t>
  </si>
  <si>
    <t>esto es que el riesgo que no te paguen sea muy bajo, que tengan profundidad de mercado, que sea rapido negociarlos</t>
  </si>
  <si>
    <t>Para elaborar el reporte de brechas de liquidez se parte de la foto inicial (cómo estaba el reporte antes de), luego se toma en cuenta todas las transaccion que se realizaron durante 1 día</t>
  </si>
  <si>
    <t>y finalmente se presenta el nuevo reporte o la nueva foto (cómo queda el reporte despues de considerar las operaciones de día)</t>
  </si>
  <si>
    <t>Operaciones ACTIVAS: cuando se generan implican una salida de flujo pero eventualmente representan entradas de flujo</t>
  </si>
  <si>
    <t>ejemplo de operación activa: cuando el banco otorga un crédito, en el momento de la transacción sale dinero pero el banco espera cobrar ese crédito (entrada de flujo)  en equis tiempo</t>
  </si>
  <si>
    <t>Operaciones PASIVAS: cuando se generan implican una entrada de flujo pero más adelante (en equis tiempo) representan un salida de flujo</t>
  </si>
  <si>
    <t>ejemplo de operación pasiva: depósito de los clientes, cuando se genera o sucede la operación es una entrada, pero al cabo de cierto plazo eso nos representa una salida (tenemos que devolver)</t>
  </si>
  <si>
    <t>Para elaborar este reporte considerar si la operación es activa o pasiva, y reflejar lo que representa para el banco dicha operación al cabo de cierto tiempo</t>
  </si>
  <si>
    <t>títulos liquidos: deuda gub o coporativa que cumpla con: alta calidad crediticia y alta liquidez o profundidad de mercado (encuentras quien te lo compre rápido y sin castigar el precio)</t>
  </si>
  <si>
    <t>Este es la estimación de entradas y salidas de flujos para el 18-mar-2021 (elaborado al final del día 17-mar-2021)</t>
  </si>
  <si>
    <t>Elaborar el reporte de brechas de liquidez (gaps de liquidez) para el 19-mar-2021 despues de las transacciones que se tuvieron durante el 18-mar</t>
  </si>
  <si>
    <t>Los outflows acumulados de 1día a 3meses no deben se mayores al 20% de todas tus salidas estimadas de 1día a 12meses</t>
  </si>
  <si>
    <t>LCR -&gt; Liquidity Coverage Ratio, tu efectivo y títulos líquidos debe cubrir tu total de outflows de 1d a 1m</t>
  </si>
  <si>
    <t>NSFR -&gt; Net Stable Funding Ratio</t>
  </si>
  <si>
    <t>Salida, emitir deuda, es rápido para solucionar (más cara)</t>
  </si>
  <si>
    <t>Estrategia con clientes</t>
  </si>
  <si>
    <t>Tercer y último recurso, ir con el banco central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</si>
</sst>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Red]\-&quot;$&quot;#,##0.00"/>
    <numFmt numFmtId="44" formatCode="_-&quot;$&quot;* #,##0.00_-;\-&quot;$&quot;* #,##0.00_-;_-&quot;$&quot;* &quot;-&quot;??_-;_-@_-"/>
  </numFmts>
  <fonts count="6" x14ac:knownFonts="1">
    <font>
      <sz val="11"/>
      <color theme="1"/>
      <name val="Calibri"/>
      <family val="2"/>
      <scheme val="minor"/>
    </font>
    <font>
      <b/>
      <sz val="11"/>
      <color theme="1"/>
      <name val="Calibri"/>
      <family val="2"/>
      <scheme val="minor"/>
    </font>
    <font>
      <sz val="11"/>
      <color theme="1"/>
      <name val="Calibri"/>
      <family val="2"/>
      <scheme val="minor"/>
    </font>
    <font>
      <sz val="11"/>
      <color rgb="FFFF0000"/>
      <name val="Calibri"/>
      <family val="2"/>
      <scheme val="minor"/>
    </font>
    <font>
      <b/>
      <sz val="11"/>
      <color rgb="FFFF0000"/>
      <name val="Calibri"/>
      <family val="2"/>
      <scheme val="minor"/>
    </font>
    <font>
      <u/>
      <sz val="11"/>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7">
    <xf numFmtId="0" fontId="0" fillId="0" borderId="0" xfId="0"/>
    <xf numFmtId="0" fontId="0" fillId="0" borderId="0" xfId="0" applyAlignment="1">
      <alignment horizontal="center"/>
    </xf>
    <xf numFmtId="0" fontId="1" fillId="0" borderId="0" xfId="0" applyFont="1"/>
    <xf numFmtId="0" fontId="1" fillId="0" borderId="0" xfId="0" applyFont="1" applyAlignment="1">
      <alignment horizontal="center"/>
    </xf>
    <xf numFmtId="0" fontId="1" fillId="2" borderId="0" xfId="0" applyFont="1" applyFill="1"/>
    <xf numFmtId="44" fontId="0" fillId="2" borderId="0" xfId="0" applyNumberFormat="1" applyFill="1"/>
    <xf numFmtId="44" fontId="0" fillId="0" borderId="0" xfId="0" applyNumberFormat="1"/>
    <xf numFmtId="44" fontId="1" fillId="2" borderId="0" xfId="0" applyNumberFormat="1" applyFont="1" applyFill="1"/>
    <xf numFmtId="0" fontId="3" fillId="0" borderId="0" xfId="0" applyFont="1"/>
    <xf numFmtId="0" fontId="0" fillId="3" borderId="0" xfId="0" applyFill="1"/>
    <xf numFmtId="0" fontId="0" fillId="3" borderId="0" xfId="0" applyFill="1" applyAlignment="1">
      <alignment horizontal="center"/>
    </xf>
    <xf numFmtId="0" fontId="4" fillId="0" borderId="0" xfId="0" applyFont="1"/>
    <xf numFmtId="0" fontId="1" fillId="0" borderId="0" xfId="0" applyFont="1" applyAlignment="1">
      <alignment horizontal="left"/>
    </xf>
    <xf numFmtId="44" fontId="2" fillId="0" borderId="0" xfId="1" applyFont="1"/>
    <xf numFmtId="0" fontId="0" fillId="0" borderId="0" xfId="0" applyFont="1"/>
    <xf numFmtId="8" fontId="1" fillId="0" borderId="0" xfId="0" applyNumberFormat="1" applyFont="1"/>
    <xf numFmtId="0" fontId="5" fillId="0" borderId="0" xfId="0" applyFont="1"/>
  </cellXfs>
  <cellStyles count="2">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54982-7B1C-425E-B7B0-1A3A82F71E1D}">
  <dimension ref="B1:N23"/>
  <sheetViews>
    <sheetView workbookViewId="0">
      <selection activeCell="K19" sqref="K19"/>
    </sheetView>
  </sheetViews>
  <sheetFormatPr baseColWidth="10" defaultRowHeight="14.5" x14ac:dyDescent="0.35"/>
  <cols>
    <col min="2" max="2" width="11.453125" bestFit="1" customWidth="1"/>
  </cols>
  <sheetData>
    <row r="1" spans="2:13" x14ac:dyDescent="0.35">
      <c r="B1" s="9" t="s">
        <v>7</v>
      </c>
      <c r="C1" s="10" t="s">
        <v>8</v>
      </c>
      <c r="D1" s="10" t="s">
        <v>2</v>
      </c>
      <c r="E1" s="10" t="s">
        <v>3</v>
      </c>
      <c r="F1" s="10" t="s">
        <v>4</v>
      </c>
      <c r="G1" s="10" t="s">
        <v>5</v>
      </c>
      <c r="H1" s="10" t="s">
        <v>6</v>
      </c>
    </row>
    <row r="2" spans="2:13" x14ac:dyDescent="0.35">
      <c r="B2" t="s">
        <v>0</v>
      </c>
      <c r="C2" s="1">
        <v>5187</v>
      </c>
      <c r="D2" s="1">
        <v>2649</v>
      </c>
      <c r="E2" s="1">
        <v>3124</v>
      </c>
      <c r="F2" s="1">
        <v>5786</v>
      </c>
      <c r="G2" s="1">
        <v>6892</v>
      </c>
      <c r="H2" s="1">
        <v>10504</v>
      </c>
    </row>
    <row r="3" spans="2:13" x14ac:dyDescent="0.35">
      <c r="B3" t="s">
        <v>1</v>
      </c>
      <c r="C3" s="1">
        <v>7450</v>
      </c>
      <c r="D3" s="1">
        <v>3824</v>
      </c>
      <c r="E3" s="1">
        <v>5673</v>
      </c>
      <c r="F3" s="1">
        <v>10319</v>
      </c>
      <c r="G3" s="1">
        <v>8016</v>
      </c>
      <c r="H3" s="1">
        <v>6147</v>
      </c>
    </row>
    <row r="5" spans="2:13" x14ac:dyDescent="0.35">
      <c r="B5" s="8" t="s">
        <v>39</v>
      </c>
    </row>
    <row r="6" spans="2:13" x14ac:dyDescent="0.35">
      <c r="B6" t="s">
        <v>18</v>
      </c>
    </row>
    <row r="8" spans="2:13" x14ac:dyDescent="0.35">
      <c r="B8" s="2" t="s">
        <v>40</v>
      </c>
    </row>
    <row r="10" spans="2:13" x14ac:dyDescent="0.35">
      <c r="B10" t="s">
        <v>9</v>
      </c>
    </row>
    <row r="11" spans="2:13" x14ac:dyDescent="0.35">
      <c r="B11" t="s">
        <v>10</v>
      </c>
    </row>
    <row r="12" spans="2:13" x14ac:dyDescent="0.35">
      <c r="B12" t="s">
        <v>11</v>
      </c>
    </row>
    <row r="13" spans="2:13" x14ac:dyDescent="0.35">
      <c r="B13" t="s">
        <v>12</v>
      </c>
    </row>
    <row r="14" spans="2:13" x14ac:dyDescent="0.35">
      <c r="B14" t="s">
        <v>13</v>
      </c>
    </row>
    <row r="15" spans="2:13" x14ac:dyDescent="0.35">
      <c r="B15" t="s">
        <v>14</v>
      </c>
    </row>
    <row r="16" spans="2:13" x14ac:dyDescent="0.35">
      <c r="B16" t="s">
        <v>15</v>
      </c>
      <c r="M16" s="15">
        <f>PMT(0.1175/12,12*5,-2350)</f>
        <v>51.978054081781444</v>
      </c>
    </row>
    <row r="17" spans="2:14" x14ac:dyDescent="0.35">
      <c r="B17" t="s">
        <v>16</v>
      </c>
      <c r="M17">
        <f>400*(1+3*0.105/12)</f>
        <v>410.50000000000006</v>
      </c>
      <c r="N17">
        <f>900*0.1125/12</f>
        <v>8.4375</v>
      </c>
    </row>
    <row r="18" spans="2:14" x14ac:dyDescent="0.35">
      <c r="B18" t="s">
        <v>17</v>
      </c>
    </row>
    <row r="19" spans="2:14" x14ac:dyDescent="0.35">
      <c r="B19" t="s">
        <v>19</v>
      </c>
      <c r="K19">
        <f>2500*(0.015+0.042812)/12</f>
        <v>12.044166666666667</v>
      </c>
    </row>
    <row r="20" spans="2:14" x14ac:dyDescent="0.35">
      <c r="B20" t="s">
        <v>20</v>
      </c>
    </row>
    <row r="22" spans="2:14" x14ac:dyDescent="0.35">
      <c r="B22" s="8" t="s">
        <v>31</v>
      </c>
    </row>
    <row r="23" spans="2:14" x14ac:dyDescent="0.35">
      <c r="B23" s="8" t="s">
        <v>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9E19A-5412-4DF9-B4CA-552AB83D9E34}">
  <dimension ref="A1:N22"/>
  <sheetViews>
    <sheetView tabSelected="1" topLeftCell="A2" workbookViewId="0">
      <selection activeCell="B22" sqref="B22"/>
    </sheetView>
  </sheetViews>
  <sheetFormatPr baseColWidth="10" defaultRowHeight="14.5" x14ac:dyDescent="0.35"/>
  <cols>
    <col min="2" max="2" width="14.90625" customWidth="1"/>
    <col min="3" max="4" width="11.1796875" bestFit="1" customWidth="1"/>
    <col min="5" max="5" width="11.81640625" customWidth="1"/>
    <col min="6" max="6" width="11.36328125" customWidth="1"/>
    <col min="7" max="7" width="11.90625" customWidth="1"/>
    <col min="8" max="8" width="12.26953125" customWidth="1"/>
  </cols>
  <sheetData>
    <row r="1" spans="1:14" x14ac:dyDescent="0.35">
      <c r="C1">
        <f>SUM(C5:F5)</f>
        <v>26240.120000000003</v>
      </c>
      <c r="D1" s="6">
        <f>SUM(C5:H5)</f>
        <v>40817.980000000003</v>
      </c>
      <c r="E1" s="6">
        <f>C1/D1</f>
        <v>0.64285689786706746</v>
      </c>
    </row>
    <row r="2" spans="1:14" x14ac:dyDescent="0.35">
      <c r="B2" s="2"/>
      <c r="C2">
        <f>SUM(C5:E5)</f>
        <v>15897.04</v>
      </c>
      <c r="D2" s="6">
        <f>C10/C2</f>
        <v>0.91274853683453017</v>
      </c>
      <c r="J2" t="s">
        <v>33</v>
      </c>
    </row>
    <row r="3" spans="1:14" x14ac:dyDescent="0.35">
      <c r="B3" s="2" t="s">
        <v>7</v>
      </c>
      <c r="C3" s="3" t="s">
        <v>8</v>
      </c>
      <c r="D3" s="3" t="s">
        <v>2</v>
      </c>
      <c r="E3" s="3" t="s">
        <v>3</v>
      </c>
      <c r="F3" s="3" t="s">
        <v>4</v>
      </c>
      <c r="G3" s="3" t="s">
        <v>5</v>
      </c>
      <c r="H3" s="3" t="s">
        <v>6</v>
      </c>
      <c r="J3" s="12" t="s">
        <v>34</v>
      </c>
    </row>
    <row r="4" spans="1:14" x14ac:dyDescent="0.35">
      <c r="B4" s="2" t="s">
        <v>0</v>
      </c>
      <c r="C4" s="1">
        <v>0</v>
      </c>
      <c r="D4" s="1">
        <v>2649</v>
      </c>
      <c r="E4" s="1">
        <f>3124+350+51.98+8.43</f>
        <v>3534.41</v>
      </c>
      <c r="F4" s="1">
        <f>5786+250-428+540+51.98*2+400*(1+3*0.105/12)+8.4375*2</f>
        <v>6679.335</v>
      </c>
      <c r="G4" s="1">
        <f>6892+312-800+324+51.98*3+8.4375*3</f>
        <v>6909.2524999999996</v>
      </c>
      <c r="H4" s="1">
        <f>10504+51.98*6+900+8.4375*6</f>
        <v>11766.504999999999</v>
      </c>
      <c r="J4" t="s">
        <v>35</v>
      </c>
    </row>
    <row r="5" spans="1:14" x14ac:dyDescent="0.35">
      <c r="B5" s="2" t="s">
        <v>1</v>
      </c>
      <c r="C5" s="1">
        <f>7450-1905+843</f>
        <v>6388</v>
      </c>
      <c r="D5" s="1">
        <v>3824</v>
      </c>
      <c r="E5" s="1">
        <f>5673+12.04</f>
        <v>5685.04</v>
      </c>
      <c r="F5" s="1">
        <f>10319+12.04*2</f>
        <v>10343.08</v>
      </c>
      <c r="G5" s="1">
        <f>8016+153.25+12.04*3</f>
        <v>8205.3700000000008</v>
      </c>
      <c r="H5" s="1">
        <f>6147+153.25+12.04*6</f>
        <v>6372.49</v>
      </c>
      <c r="J5" s="2" t="s">
        <v>36</v>
      </c>
    </row>
    <row r="6" spans="1:14" x14ac:dyDescent="0.35">
      <c r="A6" t="s">
        <v>28</v>
      </c>
      <c r="B6" s="4" t="s">
        <v>21</v>
      </c>
      <c r="C6" s="5">
        <f>C4-C5</f>
        <v>-6388</v>
      </c>
      <c r="D6" s="5">
        <f t="shared" ref="D6:H6" si="0">D4-D5</f>
        <v>-1175</v>
      </c>
      <c r="E6" s="5">
        <f t="shared" si="0"/>
        <v>-2150.63</v>
      </c>
      <c r="F6" s="5">
        <f t="shared" si="0"/>
        <v>-3663.7449999999999</v>
      </c>
      <c r="G6" s="5">
        <f t="shared" si="0"/>
        <v>-1296.1175000000012</v>
      </c>
      <c r="H6" s="5">
        <f t="shared" si="0"/>
        <v>5394.0149999999994</v>
      </c>
      <c r="J6" s="11" t="s">
        <v>29</v>
      </c>
      <c r="K6" s="2"/>
      <c r="L6" s="2"/>
      <c r="M6" s="2"/>
      <c r="N6" s="2"/>
    </row>
    <row r="7" spans="1:14" x14ac:dyDescent="0.35">
      <c r="B7" s="2"/>
      <c r="J7" t="s">
        <v>37</v>
      </c>
    </row>
    <row r="8" spans="1:14" x14ac:dyDescent="0.35">
      <c r="B8" s="2" t="s">
        <v>22</v>
      </c>
      <c r="C8" s="13">
        <f>3894-1905+843+4275+428+800-540-324-2350-400-900+2500+3500</f>
        <v>9821</v>
      </c>
      <c r="D8" s="14"/>
      <c r="E8" s="14"/>
      <c r="F8" s="14"/>
      <c r="G8" s="14"/>
      <c r="H8" s="14"/>
    </row>
    <row r="9" spans="1:14" x14ac:dyDescent="0.35">
      <c r="B9" s="2" t="s">
        <v>27</v>
      </c>
      <c r="C9" s="13">
        <v>4689</v>
      </c>
      <c r="D9" s="14"/>
      <c r="E9" s="14"/>
      <c r="F9" s="14"/>
      <c r="G9" s="14"/>
      <c r="H9" s="14"/>
      <c r="J9" t="s">
        <v>38</v>
      </c>
    </row>
    <row r="10" spans="1:14" x14ac:dyDescent="0.35">
      <c r="B10" s="4" t="s">
        <v>23</v>
      </c>
      <c r="C10" s="5">
        <f>C8+C9</f>
        <v>14510</v>
      </c>
      <c r="D10" s="5">
        <f t="shared" ref="D10:H10" si="1">D8+D9</f>
        <v>0</v>
      </c>
      <c r="E10" s="5">
        <f t="shared" si="1"/>
        <v>0</v>
      </c>
      <c r="F10" s="5">
        <f t="shared" si="1"/>
        <v>0</v>
      </c>
      <c r="G10" s="5">
        <f t="shared" si="1"/>
        <v>0</v>
      </c>
      <c r="H10" s="5">
        <f t="shared" si="1"/>
        <v>0</v>
      </c>
      <c r="J10" t="s">
        <v>30</v>
      </c>
    </row>
    <row r="11" spans="1:14" x14ac:dyDescent="0.35">
      <c r="B11" s="2"/>
    </row>
    <row r="12" spans="1:14" x14ac:dyDescent="0.35">
      <c r="B12" s="2" t="s">
        <v>24</v>
      </c>
      <c r="C12" s="6">
        <f>C6+C10</f>
        <v>8122</v>
      </c>
      <c r="D12" s="6">
        <f t="shared" ref="D12:H12" si="2">D6+D10</f>
        <v>-1175</v>
      </c>
      <c r="E12" s="6">
        <f t="shared" si="2"/>
        <v>-2150.63</v>
      </c>
      <c r="F12" s="6">
        <f t="shared" si="2"/>
        <v>-3663.7449999999999</v>
      </c>
      <c r="G12" s="6">
        <f t="shared" si="2"/>
        <v>-1296.1175000000012</v>
      </c>
      <c r="H12" s="6">
        <f t="shared" si="2"/>
        <v>5394.0149999999994</v>
      </c>
    </row>
    <row r="13" spans="1:14" x14ac:dyDescent="0.35">
      <c r="B13" s="4" t="s">
        <v>25</v>
      </c>
      <c r="C13" s="7">
        <f>C12</f>
        <v>8122</v>
      </c>
      <c r="D13" s="7">
        <f>C13+D12</f>
        <v>6947</v>
      </c>
      <c r="E13" s="7">
        <f t="shared" ref="E13:H13" si="3">D13+E12</f>
        <v>4796.37</v>
      </c>
      <c r="F13" s="7">
        <f t="shared" si="3"/>
        <v>1132.625</v>
      </c>
      <c r="G13" s="7">
        <f t="shared" si="3"/>
        <v>-163.4925000000012</v>
      </c>
      <c r="H13" s="7">
        <f t="shared" si="3"/>
        <v>5230.5224999999982</v>
      </c>
      <c r="J13" s="11" t="s">
        <v>26</v>
      </c>
      <c r="K13" s="2"/>
      <c r="L13" s="2"/>
      <c r="M13" s="2"/>
      <c r="N13" s="2"/>
    </row>
    <row r="15" spans="1:14" x14ac:dyDescent="0.35">
      <c r="B15" t="s">
        <v>41</v>
      </c>
    </row>
    <row r="16" spans="1:14" x14ac:dyDescent="0.35">
      <c r="B16" t="s">
        <v>42</v>
      </c>
    </row>
    <row r="17" spans="2:2" x14ac:dyDescent="0.35">
      <c r="B17" t="s">
        <v>43</v>
      </c>
    </row>
    <row r="19" spans="2:2" x14ac:dyDescent="0.35">
      <c r="B19" t="s">
        <v>45</v>
      </c>
    </row>
    <row r="20" spans="2:2" x14ac:dyDescent="0.35">
      <c r="B20" t="s">
        <v>44</v>
      </c>
    </row>
    <row r="21" spans="2:2" x14ac:dyDescent="0.35">
      <c r="B21" t="s">
        <v>46</v>
      </c>
    </row>
    <row r="22" spans="2:2" x14ac:dyDescent="0.35">
      <c r="B22" s="16"/>
    </row>
  </sheetData>
  <pageMargins left="0.7" right="0.7" top="0.75" bottom="0.75" header="0.3" footer="0.3"/>
  <pageSetup orientation="portrait" horizontalDpi="4294967292"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21266C05DF098443BFE1E1B7BD3BF03C" ma:contentTypeVersion="3" ma:contentTypeDescription="Crear nuevo documento." ma:contentTypeScope="" ma:versionID="f8e982add84c64f6313a7d83aa9ebaff">
  <xsd:schema xmlns:xsd="http://www.w3.org/2001/XMLSchema" xmlns:xs="http://www.w3.org/2001/XMLSchema" xmlns:p="http://schemas.microsoft.com/office/2006/metadata/properties" xmlns:ns2="c4d970f6-82bc-4b09-8d8a-db887edc4c04" targetNamespace="http://schemas.microsoft.com/office/2006/metadata/properties" ma:root="true" ma:fieldsID="52e35734e516f2d164679073c1cea7b9" ns2:_="">
    <xsd:import namespace="c4d970f6-82bc-4b09-8d8a-db887edc4c04"/>
    <xsd:element name="properties">
      <xsd:complexType>
        <xsd:sequence>
          <xsd:element name="documentManagement">
            <xsd:complexType>
              <xsd:all>
                <xsd:element ref="ns2:MediaServiceMetadata" minOccurs="0"/>
                <xsd:element ref="ns2:MediaServiceFastMetadata"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4d970f6-82bc-4b09-8d8a-db887edc4c0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4434287-3E89-4898-9930-F33BF1861832}">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BF12C2CD-5E95-4ECE-ABB2-07BFFBBA22A9}">
  <ds:schemaRefs>
    <ds:schemaRef ds:uri="http://schemas.microsoft.com/sharepoint/v3/contenttype/forms"/>
  </ds:schemaRefs>
</ds:datastoreItem>
</file>

<file path=customXml/itemProps3.xml><?xml version="1.0" encoding="utf-8"?>
<ds:datastoreItem xmlns:ds="http://schemas.openxmlformats.org/officeDocument/2006/customXml" ds:itemID="{A5B9B88F-5569-4E7F-985F-6CAE0B39798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4d970f6-82bc-4b09-8d8a-db887edc4c0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datos</vt:lpstr>
      <vt:lpstr>formato sugerido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Abraham Oceguera Gomez</dc:creator>
  <cp:lastModifiedBy>Fernando</cp:lastModifiedBy>
  <dcterms:created xsi:type="dcterms:W3CDTF">2020-07-01T19:48:32Z</dcterms:created>
  <dcterms:modified xsi:type="dcterms:W3CDTF">2021-03-18T23:55:11Z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0x01010021266C05DF098443BFE1E1B7BD3BF03C</vt:lpwstr>
  </property>
</Properties>
</file>