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aper H2\Paper H2 folder\"/>
    </mc:Choice>
  </mc:AlternateContent>
  <xr:revisionPtr revIDLastSave="0" documentId="13_ncr:1_{C13DA8E3-9CD4-43AF-B47B-FBF59E9E7E9A}" xr6:coauthVersionLast="46" xr6:coauthVersionMax="46" xr10:uidLastSave="{00000000-0000-0000-0000-000000000000}"/>
  <bookViews>
    <workbookView xWindow="-108" yWindow="-108" windowWidth="23256" windowHeight="12576" xr2:uid="{1FAADB87-681A-4F49-A1D6-10ED156BC567}"/>
  </bookViews>
  <sheets>
    <sheet name="Hoja1" sheetId="1" r:id="rId1"/>
    <sheet name="PCA" sheetId="2" r:id="rId2"/>
  </sheets>
  <definedNames>
    <definedName name="_Hlk71226198" localSheetId="1">PCA!$A$3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1" l="1"/>
  <c r="D116" i="1" s="1"/>
  <c r="F116" i="1" s="1"/>
  <c r="A114" i="1"/>
  <c r="B114" i="1" s="1"/>
  <c r="D110" i="1"/>
  <c r="F110" i="1" s="1"/>
  <c r="H110" i="1" s="1"/>
  <c r="E106" i="1"/>
  <c r="G106" i="1" s="1"/>
  <c r="C107" i="1"/>
  <c r="E107" i="1" s="1"/>
  <c r="G107" i="1" s="1"/>
  <c r="C65" i="1"/>
  <c r="D65" i="1" s="1"/>
  <c r="C67" i="1"/>
  <c r="B80" i="1"/>
  <c r="C71" i="1" s="1"/>
  <c r="C77" i="1" l="1"/>
  <c r="C76" i="1"/>
  <c r="C72" i="1"/>
  <c r="C79" i="1"/>
  <c r="C75" i="1"/>
  <c r="C78" i="1"/>
  <c r="C74" i="1"/>
  <c r="C73" i="1"/>
  <c r="C66" i="1"/>
  <c r="B66" i="1"/>
  <c r="D67" i="1"/>
  <c r="D51" i="1"/>
  <c r="D48" i="1"/>
  <c r="C38" i="1"/>
  <c r="D38" i="1"/>
  <c r="E38" i="1"/>
  <c r="F38" i="1"/>
  <c r="G38" i="1"/>
  <c r="H38" i="1"/>
  <c r="I38" i="1"/>
  <c r="J38" i="1"/>
  <c r="K38" i="1"/>
  <c r="L38" i="1"/>
  <c r="B38" i="1"/>
  <c r="D54" i="1" l="1"/>
  <c r="D66" i="1"/>
  <c r="E20" i="1"/>
  <c r="D20" i="1"/>
  <c r="C20" i="1"/>
  <c r="E19" i="1"/>
  <c r="D19" i="1"/>
  <c r="C19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Daryl R. Brown</author>
    <author>Daryl Brown</author>
  </authors>
  <commentList>
    <comment ref="C17" authorId="0" shapeId="0" xr:uid="{37DAD194-989F-4CBD-BE78-E528D71B8BDB}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assumes H2 at 1 atmosphere and 0C.</t>
        </r>
      </text>
    </comment>
    <comment ref="D17" authorId="0" shapeId="0" xr:uid="{12920CE4-5D58-4545-9173-F97CBFF70477}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Assumes SCF at 60F and one atmosphere
</t>
        </r>
      </text>
    </comment>
    <comment ref="I119" authorId="0" shapeId="0" xr:uid="{45C9E6E3-16FF-410F-8A9C-B9B442144C02}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assumes H2 at 1 atmosphere and 0C.</t>
        </r>
      </text>
    </comment>
    <comment ref="J119" authorId="0" shapeId="0" xr:uid="{66B7CC73-19BD-4010-AC52-AA0718BBBAB6}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Assumes SCF at 60F and one atmosphere
</t>
        </r>
      </text>
    </comment>
    <comment ref="L119" authorId="0" shapeId="0" xr:uid="{104DBCFF-DB4F-4B66-806B-E41D0D77BBDE}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See Sources tab.</t>
        </r>
      </text>
    </comment>
    <comment ref="C120" authorId="1" shapeId="0" xr:uid="{A38BCE39-EC18-40F6-871D-D09068B08CBD}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near Buenos Aires.</t>
        </r>
      </text>
    </comment>
  </commentList>
</comments>
</file>

<file path=xl/sharedStrings.xml><?xml version="1.0" encoding="utf-8"?>
<sst xmlns="http://schemas.openxmlformats.org/spreadsheetml/2006/main" count="160" uniqueCount="116">
  <si>
    <t>País</t>
  </si>
  <si>
    <t>Argentina</t>
  </si>
  <si>
    <t>Cantidad de Plantas</t>
  </si>
  <si>
    <t>Brasil</t>
  </si>
  <si>
    <t>Trinidad y Tobago</t>
  </si>
  <si>
    <t xml:space="preserve">Venezuela </t>
  </si>
  <si>
    <t>Chile</t>
  </si>
  <si>
    <t>Perú</t>
  </si>
  <si>
    <t>Planta</t>
  </si>
  <si>
    <t>Air Liquide</t>
  </si>
  <si>
    <t>Hyundai-Wison</t>
  </si>
  <si>
    <t>Linde</t>
  </si>
  <si>
    <t>Praxair</t>
  </si>
  <si>
    <r>
      <t>Capacidad (Nm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/hr)</t>
    </r>
  </si>
  <si>
    <t>Capacidad (MSCF/day)</t>
  </si>
  <si>
    <t>Capacidad (kg/day )</t>
  </si>
  <si>
    <t>Country</t>
  </si>
  <si>
    <t>Aruba</t>
  </si>
  <si>
    <t>Bolivia</t>
  </si>
  <si>
    <t>Brazil</t>
  </si>
  <si>
    <t>Columbia</t>
  </si>
  <si>
    <t>Venezuela</t>
  </si>
  <si>
    <t>Total</t>
  </si>
  <si>
    <t>Precio</t>
  </si>
  <si>
    <t>Vector energético</t>
  </si>
  <si>
    <t>Auto</t>
  </si>
  <si>
    <t>Toyota Mirai</t>
  </si>
  <si>
    <t>Hyundai Nexo</t>
  </si>
  <si>
    <t>Honda Clarity</t>
  </si>
  <si>
    <t>Kia Sportage</t>
  </si>
  <si>
    <t>Chevrolet D-Max</t>
  </si>
  <si>
    <t>Chevrolet Sail</t>
  </si>
  <si>
    <t>Hidrógeno</t>
  </si>
  <si>
    <t>Gasolina</t>
  </si>
  <si>
    <t>Diésel</t>
  </si>
  <si>
    <t>Precio Promedio</t>
  </si>
  <si>
    <t>Relación</t>
  </si>
  <si>
    <t>Vehículo</t>
  </si>
  <si>
    <t>Autonomía[Km]</t>
  </si>
  <si>
    <t>Relación Precio/Autonomía [$/Km]</t>
  </si>
  <si>
    <t>Precio tanque lleno [$]</t>
  </si>
  <si>
    <t>Kia Sportage R</t>
  </si>
  <si>
    <t>Cantidad</t>
  </si>
  <si>
    <t>Hyundai ix35 Tucson FCEV</t>
  </si>
  <si>
    <t>Toyota Highlander FCVH-adv</t>
  </si>
  <si>
    <t>Mercedes-Benz B-Class F-Cell</t>
  </si>
  <si>
    <t>Otros</t>
  </si>
  <si>
    <t>Buses</t>
  </si>
  <si>
    <t>Otro vehículo de pasajeros</t>
  </si>
  <si>
    <t>%</t>
  </si>
  <si>
    <t>Estado</t>
  </si>
  <si>
    <t>Cantidad de estaciones</t>
  </si>
  <si>
    <t>California</t>
  </si>
  <si>
    <t>Connecticut</t>
  </si>
  <si>
    <t>New York</t>
  </si>
  <si>
    <t>Hyundai Nexo con GHC</t>
  </si>
  <si>
    <t>Ingresos</t>
  </si>
  <si>
    <t>Recorrido</t>
  </si>
  <si>
    <t>Cantidad de vector energético</t>
  </si>
  <si>
    <t>Precio vector energético</t>
  </si>
  <si>
    <t>Costo Vector energético</t>
  </si>
  <si>
    <t>Utilidad</t>
  </si>
  <si>
    <t>Taxi a gasolina (gal)</t>
  </si>
  <si>
    <t>Taxi a hidrógeno GHC (Kg)</t>
  </si>
  <si>
    <t>km</t>
  </si>
  <si>
    <t>kWh/Km</t>
  </si>
  <si>
    <t>kWh</t>
  </si>
  <si>
    <t>días</t>
  </si>
  <si>
    <t>kWh anual</t>
  </si>
  <si>
    <t>Q taxis</t>
  </si>
  <si>
    <t>Demanda anual de H2 para taxis en ambato</t>
  </si>
  <si>
    <t>Producer</t>
  </si>
  <si>
    <t>City</t>
  </si>
  <si>
    <t>H2 Source</t>
  </si>
  <si>
    <t>Product</t>
  </si>
  <si>
    <t>Customer</t>
  </si>
  <si>
    <t>Industry</t>
  </si>
  <si>
    <r>
      <t>Capacity (Nm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/hr)</t>
    </r>
  </si>
  <si>
    <t>Capacity (MSCF/day)</t>
  </si>
  <si>
    <t>Capacity (kg/day )</t>
  </si>
  <si>
    <t>Sources</t>
  </si>
  <si>
    <t>Year Opened</t>
  </si>
  <si>
    <t>Campana</t>
  </si>
  <si>
    <t>SMR</t>
  </si>
  <si>
    <t>H2</t>
  </si>
  <si>
    <t>Esso Petrolera</t>
  </si>
  <si>
    <t>Oil Refining</t>
  </si>
  <si>
    <t>Puerto La Cruz</t>
  </si>
  <si>
    <t>PDVSA</t>
  </si>
  <si>
    <t>Linde (BOC)</t>
  </si>
  <si>
    <t>Talejuano</t>
  </si>
  <si>
    <t>Petrox</t>
  </si>
  <si>
    <t>5,13</t>
  </si>
  <si>
    <t>Amuy</t>
  </si>
  <si>
    <t>Lima</t>
  </si>
  <si>
    <t>Peru</t>
  </si>
  <si>
    <t>Repsol</t>
  </si>
  <si>
    <t>PCA1</t>
  </si>
  <si>
    <t>N°</t>
  </si>
  <si>
    <t>C1</t>
  </si>
  <si>
    <t>C2</t>
  </si>
  <si>
    <t>C3</t>
  </si>
  <si>
    <t>PC1</t>
  </si>
  <si>
    <t>PC2</t>
  </si>
  <si>
    <t>Variable</t>
  </si>
  <si>
    <t>PC3</t>
  </si>
  <si>
    <t>H2 delivered [kg]</t>
  </si>
  <si>
    <t>H2 used [kg]</t>
  </si>
  <si>
    <t>Usable H2 [kg]</t>
  </si>
  <si>
    <t>Gravimetric capacity [%]</t>
  </si>
  <si>
    <t>Volumetric capacity [g/L]</t>
  </si>
  <si>
    <t>Temperature [C]</t>
  </si>
  <si>
    <t>Pressure [bar]</t>
  </si>
  <si>
    <t>Raw distance [miles]</t>
  </si>
  <si>
    <t>Calculated fuel economy [mpgge]</t>
  </si>
  <si>
    <t>Calculated range [miles]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</si>
</sst>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00A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5" xfId="0" applyFill="1" applyBorder="1"/>
    <xf numFmtId="3" fontId="0" fillId="2" borderId="0" xfId="0" applyNumberFormat="1" applyFill="1"/>
    <xf numFmtId="3" fontId="0" fillId="2" borderId="6" xfId="0" applyNumberFormat="1" applyFill="1" applyBorder="1"/>
    <xf numFmtId="0" fontId="0" fillId="2" borderId="0" xfId="0" applyFill="1"/>
    <xf numFmtId="0" fontId="0" fillId="2" borderId="2" xfId="0" applyFill="1" applyBorder="1"/>
    <xf numFmtId="3" fontId="0" fillId="2" borderId="3" xfId="0" applyNumberFormat="1" applyFill="1" applyBorder="1"/>
    <xf numFmtId="3" fontId="0" fillId="2" borderId="4" xfId="0" applyNumberFormat="1" applyFill="1" applyBorder="1"/>
    <xf numFmtId="3" fontId="0" fillId="0" borderId="0" xfId="0" applyNumberFormat="1"/>
    <xf numFmtId="0" fontId="1" fillId="2" borderId="5" xfId="0" applyFont="1" applyFill="1" applyBorder="1"/>
    <xf numFmtId="2" fontId="0" fillId="0" borderId="0" xfId="0" applyNumberForma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Plantas de producción de H2 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Cantidad de Plantas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Venezuela </c:v>
                </c:pt>
                <c:pt idx="3">
                  <c:v>Trinidad y Tobago</c:v>
                </c:pt>
                <c:pt idx="4">
                  <c:v>Chile</c:v>
                </c:pt>
                <c:pt idx="5">
                  <c:v>Perú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4218-AE40-82A0A81C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67775"/>
        <c:axId val="1936763615"/>
      </c:barChart>
      <c:catAx>
        <c:axId val="193676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  <a:r>
                  <a:rPr lang="es-EC" baseline="0"/>
                  <a:t> Surdamericano o del Caribe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6763615"/>
        <c:crosses val="autoZero"/>
        <c:auto val="1"/>
        <c:lblAlgn val="ctr"/>
        <c:lblOffset val="100"/>
        <c:noMultiLvlLbl val="0"/>
      </c:catAx>
      <c:valAx>
        <c:axId val="193676361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  <a:r>
                  <a:rPr lang="es-EC" baseline="0"/>
                  <a:t> de Plantas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67677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Capacidad</a:t>
            </a:r>
            <a:r>
              <a:rPr lang="es-EC" baseline="0"/>
              <a:t> de producción de las Plantas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Hoja1!$C$17</c:f>
              <c:strCache>
                <c:ptCount val="1"/>
                <c:pt idx="0">
                  <c:v>Capacidad (Nm3/hr)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111111111111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C6-43C4-B52D-C8D65ECF32A1}"/>
                </c:ext>
              </c:extLst>
            </c:dLbl>
            <c:dLbl>
              <c:idx val="1"/>
              <c:layout>
                <c:manualLayout>
                  <c:x val="-1.3888888888888888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C6-43C4-B52D-C8D65ECF32A1}"/>
                </c:ext>
              </c:extLst>
            </c:dLbl>
            <c:dLbl>
              <c:idx val="2"/>
              <c:layout>
                <c:manualLayout>
                  <c:x val="-1.1111111111111112E-2"/>
                  <c:y val="-3.2407407407407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C6-43C4-B52D-C8D65ECF32A1}"/>
                </c:ext>
              </c:extLst>
            </c:dLbl>
            <c:dLbl>
              <c:idx val="3"/>
              <c:layout>
                <c:manualLayout>
                  <c:x val="-2.7777777777777776E-2"/>
                  <c:y val="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C6-43C4-B52D-C8D65ECF3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Hoja1!$B$18:$B$21</c:f>
              <c:strCache>
                <c:ptCount val="4"/>
                <c:pt idx="0">
                  <c:v>Air Liquide</c:v>
                </c:pt>
                <c:pt idx="1">
                  <c:v>Hyundai-Wison</c:v>
                </c:pt>
                <c:pt idx="2">
                  <c:v>Linde</c:v>
                </c:pt>
                <c:pt idx="3">
                  <c:v>Praxair</c:v>
                </c:pt>
              </c:strCache>
            </c:strRef>
          </c:cat>
          <c:val>
            <c:numRef>
              <c:f>Hoja1!$C$18:$C$21</c:f>
              <c:numCache>
                <c:formatCode>General</c:formatCode>
                <c:ptCount val="4"/>
                <c:pt idx="0">
                  <c:v>70000</c:v>
                </c:pt>
                <c:pt idx="1">
                  <c:v>256410</c:v>
                </c:pt>
                <c:pt idx="2">
                  <c:v>64748</c:v>
                </c:pt>
                <c:pt idx="3">
                  <c:v>13396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3C4-B52D-C8D65ECF32A1}"/>
            </c:ext>
          </c:extLst>
        </c:ser>
        <c:ser>
          <c:idx val="1"/>
          <c:order val="1"/>
          <c:tx>
            <c:strRef>
              <c:f>Hoja1!$D$17</c:f>
              <c:strCache>
                <c:ptCount val="1"/>
                <c:pt idx="0">
                  <c:v>Capacidad (MSCF/day)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C6-43C4-B52D-C8D65ECF32A1}"/>
                </c:ext>
              </c:extLst>
            </c:dLbl>
            <c:dLbl>
              <c:idx val="1"/>
              <c:layout>
                <c:manualLayout>
                  <c:x val="0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C6-43C4-B52D-C8D65ECF3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Hoja1!$B$18:$B$21</c:f>
              <c:strCache>
                <c:ptCount val="4"/>
                <c:pt idx="0">
                  <c:v>Air Liquide</c:v>
                </c:pt>
                <c:pt idx="1">
                  <c:v>Hyundai-Wison</c:v>
                </c:pt>
                <c:pt idx="2">
                  <c:v>Linde</c:v>
                </c:pt>
                <c:pt idx="3">
                  <c:v>Praxair</c:v>
                </c:pt>
              </c:strCache>
            </c:strRef>
          </c:cat>
          <c:val>
            <c:numRef>
              <c:f>Hoja1!$D$18:$D$21</c:f>
              <c:numCache>
                <c:formatCode>General</c:formatCode>
                <c:ptCount val="4"/>
                <c:pt idx="0">
                  <c:v>13795</c:v>
                </c:pt>
                <c:pt idx="1">
                  <c:v>270000</c:v>
                </c:pt>
                <c:pt idx="2">
                  <c:v>58000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3C4-B52D-C8D65ECF32A1}"/>
            </c:ext>
          </c:extLst>
        </c:ser>
        <c:ser>
          <c:idx val="2"/>
          <c:order val="2"/>
          <c:tx>
            <c:strRef>
              <c:f>Hoja1!$E$17</c:f>
              <c:strCache>
                <c:ptCount val="1"/>
                <c:pt idx="0">
                  <c:v>Capacidad (kg/day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333333333333284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C6-43C4-B52D-C8D65ECF32A1}"/>
                </c:ext>
              </c:extLst>
            </c:dLbl>
            <c:dLbl>
              <c:idx val="1"/>
              <c:layout>
                <c:manualLayout>
                  <c:x val="5.0925337632079971E-17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C6-43C4-B52D-C8D65ECF32A1}"/>
                </c:ext>
              </c:extLst>
            </c:dLbl>
            <c:dLbl>
              <c:idx val="2"/>
              <c:layout>
                <c:manualLayout>
                  <c:x val="2.7777777777777676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C6-43C4-B52D-C8D65ECF32A1}"/>
                </c:ext>
              </c:extLst>
            </c:dLbl>
            <c:dLbl>
              <c:idx val="3"/>
              <c:layout>
                <c:manualLayout>
                  <c:x val="2.2222222222222223E-2"/>
                  <c:y val="-1.697511254402665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C6-43C4-B52D-C8D65ECF3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Hoja1!$B$18:$B$21</c:f>
              <c:strCache>
                <c:ptCount val="4"/>
                <c:pt idx="0">
                  <c:v>Air Liquide</c:v>
                </c:pt>
                <c:pt idx="1">
                  <c:v>Hyundai-Wison</c:v>
                </c:pt>
                <c:pt idx="2">
                  <c:v>Linde</c:v>
                </c:pt>
                <c:pt idx="3">
                  <c:v>Praxair</c:v>
                </c:pt>
              </c:strCache>
            </c:strRef>
          </c:cat>
          <c:val>
            <c:numRef>
              <c:f>Hoja1!$E$18:$E$21</c:f>
              <c:numCache>
                <c:formatCode>General</c:formatCode>
                <c:ptCount val="4"/>
                <c:pt idx="0">
                  <c:v>33242</c:v>
                </c:pt>
                <c:pt idx="1">
                  <c:v>650636</c:v>
                </c:pt>
                <c:pt idx="2">
                  <c:v>139766</c:v>
                </c:pt>
                <c:pt idx="3">
                  <c:v>28917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6-43C4-B52D-C8D65ECF32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581599"/>
        <c:axId val="1980574943"/>
      </c:barChart>
      <c:catAx>
        <c:axId val="19805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0574943"/>
        <c:crosses val="autoZero"/>
        <c:auto val="1"/>
        <c:lblAlgn val="ctr"/>
        <c:lblOffset val="100"/>
        <c:noMultiLvlLbl val="0"/>
      </c:catAx>
      <c:valAx>
        <c:axId val="1980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05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Southamerica</a:t>
            </a:r>
            <a:r>
              <a:rPr lang="es-EC" baseline="0"/>
              <a:t> H2 Production Capacity at Refineries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Hoja1!$B$32:$L$32</c:f>
              <c:numCache>
                <c:formatCode>#,##0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5-42A3-B2A0-7D2EEEB3905A}"/>
            </c:ext>
          </c:extLst>
        </c:ser>
        <c:ser>
          <c:idx val="1"/>
          <c:order val="1"/>
          <c:tx>
            <c:strRef>
              <c:f>Hoja1!$A$33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Hoja1!$B$33:$L$33</c:f>
              <c:numCache>
                <c:formatCode>#,##0</c:formatCode>
                <c:ptCount val="11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5-42A3-B2A0-7D2EEEB3905A}"/>
            </c:ext>
          </c:extLst>
        </c:ser>
        <c:ser>
          <c:idx val="2"/>
          <c:order val="2"/>
          <c:tx>
            <c:strRef>
              <c:f>Hoja1!$A$34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Hoja1!$B$34:$L$34</c:f>
              <c:numCache>
                <c:formatCode>#,##0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5-42A3-B2A0-7D2EEEB3905A}"/>
            </c:ext>
          </c:extLst>
        </c:ser>
        <c:ser>
          <c:idx val="3"/>
          <c:order val="3"/>
          <c:tx>
            <c:strRef>
              <c:f>Hoja1!$A$35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Hoja1!$B$35:$L$35</c:f>
              <c:numCache>
                <c:formatCode>#,##0</c:formatCode>
                <c:ptCount val="11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5-42A3-B2A0-7D2EEEB3905A}"/>
            </c:ext>
          </c:extLst>
        </c:ser>
        <c:ser>
          <c:idx val="4"/>
          <c:order val="4"/>
          <c:tx>
            <c:strRef>
              <c:f>Hoja1!$A$36</c:f>
              <c:strCache>
                <c:ptCount val="1"/>
                <c:pt idx="0">
                  <c:v>Columbia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Hoja1!$B$36:$L$36</c:f>
              <c:numCache>
                <c:formatCode>#,##0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5-42A3-B2A0-7D2EEEB3905A}"/>
            </c:ext>
          </c:extLst>
        </c:ser>
        <c:ser>
          <c:idx val="5"/>
          <c:order val="5"/>
          <c:tx>
            <c:strRef>
              <c:f>Hoja1!$A$37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Hoja1!$B$37:$L$37</c:f>
              <c:numCache>
                <c:formatCode>#,##0</c:formatCode>
                <c:ptCount val="11"/>
                <c:pt idx="0">
                  <c:v>147.80000000000001</c:v>
                </c:pt>
                <c:pt idx="1">
                  <c:v>147.80000000000001</c:v>
                </c:pt>
                <c:pt idx="2">
                  <c:v>147.80000000000001</c:v>
                </c:pt>
                <c:pt idx="3">
                  <c:v>147.80000000000001</c:v>
                </c:pt>
                <c:pt idx="4">
                  <c:v>147.80000000000001</c:v>
                </c:pt>
                <c:pt idx="5">
                  <c:v>147.80000000000001</c:v>
                </c:pt>
                <c:pt idx="6">
                  <c:v>147.80000000000001</c:v>
                </c:pt>
                <c:pt idx="7">
                  <c:v>147.80000000000001</c:v>
                </c:pt>
                <c:pt idx="8">
                  <c:v>147.80000000000001</c:v>
                </c:pt>
                <c:pt idx="9">
                  <c:v>147.80000000000001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65-42A3-B2A0-7D2EEEB3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603599"/>
        <c:axId val="2141606095"/>
      </c:barChart>
      <c:lineChart>
        <c:grouping val="standard"/>
        <c:varyColors val="0"/>
        <c:ser>
          <c:idx val="6"/>
          <c:order val="6"/>
          <c:tx>
            <c:strRef>
              <c:f>Hoja1!$A$38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Hoja1!$B$31:$L$31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Hoja1!$B$38:$L$38</c:f>
              <c:numCache>
                <c:formatCode>#,##0</c:formatCode>
                <c:ptCount val="11"/>
                <c:pt idx="0">
                  <c:v>403.8</c:v>
                </c:pt>
                <c:pt idx="1">
                  <c:v>417.8</c:v>
                </c:pt>
                <c:pt idx="2">
                  <c:v>417.8</c:v>
                </c:pt>
                <c:pt idx="3">
                  <c:v>417.8</c:v>
                </c:pt>
                <c:pt idx="4">
                  <c:v>417.8</c:v>
                </c:pt>
                <c:pt idx="5">
                  <c:v>417.8</c:v>
                </c:pt>
                <c:pt idx="6">
                  <c:v>417.8</c:v>
                </c:pt>
                <c:pt idx="7">
                  <c:v>417.8</c:v>
                </c:pt>
                <c:pt idx="8">
                  <c:v>324.8</c:v>
                </c:pt>
                <c:pt idx="9">
                  <c:v>324.8</c:v>
                </c:pt>
                <c:pt idx="10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65-42A3-B2A0-7D2EEEB3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03599"/>
        <c:axId val="2141606095"/>
      </c:lineChart>
      <c:catAx>
        <c:axId val="2141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41606095"/>
        <c:crosses val="autoZero"/>
        <c:auto val="1"/>
        <c:lblAlgn val="ctr"/>
        <c:lblOffset val="100"/>
        <c:noMultiLvlLbl val="0"/>
      </c:catAx>
      <c:valAx>
        <c:axId val="21416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MMSCFD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41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</a:t>
            </a:r>
            <a:r>
              <a:rPr lang="en-US" baseline="0"/>
              <a:t> Vehículos a H2 vs Combustión [$]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Hoja1!$B$47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Hoja1!$A$48:$A$53</c:f>
              <c:strCache>
                <c:ptCount val="6"/>
                <c:pt idx="0">
                  <c:v>Toyota Mirai</c:v>
                </c:pt>
                <c:pt idx="1">
                  <c:v>Hyundai Nexo</c:v>
                </c:pt>
                <c:pt idx="2">
                  <c:v>Honda Clarity</c:v>
                </c:pt>
                <c:pt idx="3">
                  <c:v>Kia Sportage</c:v>
                </c:pt>
                <c:pt idx="4">
                  <c:v>Chevrolet D-Max</c:v>
                </c:pt>
                <c:pt idx="5">
                  <c:v>Chevrolet Sail</c:v>
                </c:pt>
              </c:strCache>
            </c:strRef>
          </c:cat>
          <c:val>
            <c:numRef>
              <c:f>Hoja1!$B$48:$B$53</c:f>
              <c:numCache>
                <c:formatCode>[$$-300A]#,##0.00</c:formatCode>
                <c:ptCount val="6"/>
                <c:pt idx="0">
                  <c:v>49500</c:v>
                </c:pt>
                <c:pt idx="1">
                  <c:v>82000</c:v>
                </c:pt>
                <c:pt idx="2">
                  <c:v>58490</c:v>
                </c:pt>
                <c:pt idx="3">
                  <c:v>25990</c:v>
                </c:pt>
                <c:pt idx="4">
                  <c:v>29990</c:v>
                </c:pt>
                <c:pt idx="5">
                  <c:v>16570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B-478E-94F9-72E65A573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2536912"/>
        <c:axId val="982535664"/>
      </c:barChart>
      <c:catAx>
        <c:axId val="9825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Vehículo</a:t>
                </a:r>
                <a:r>
                  <a:rPr lang="es-EC" baseline="0"/>
                  <a:t> liviano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2535664"/>
        <c:crosses val="autoZero"/>
        <c:auto val="1"/>
        <c:lblAlgn val="ctr"/>
        <c:lblOffset val="100"/>
        <c:noMultiLvlLbl val="0"/>
      </c:catAx>
      <c:valAx>
        <c:axId val="982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Precio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[$$-30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25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vehiculos operando en Estados Unidos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Hoja1!$B$70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Hoja1!$A$71:$A$79</c:f>
              <c:strCache>
                <c:ptCount val="9"/>
                <c:pt idx="0">
                  <c:v>Toyota Mirai</c:v>
                </c:pt>
                <c:pt idx="1">
                  <c:v>Honda Clarity</c:v>
                </c:pt>
                <c:pt idx="2">
                  <c:v>Hyundai Nexo</c:v>
                </c:pt>
                <c:pt idx="3">
                  <c:v>Hyundai ix35 Tucson FCEV</c:v>
                </c:pt>
                <c:pt idx="4">
                  <c:v>Toyota Highlander FCVH-adv</c:v>
                </c:pt>
                <c:pt idx="5">
                  <c:v>Mercedes-Benz B-Class F-Cell</c:v>
                </c:pt>
                <c:pt idx="6">
                  <c:v>Otro vehículo de pasajeros</c:v>
                </c:pt>
                <c:pt idx="7">
                  <c:v>Buses</c:v>
                </c:pt>
                <c:pt idx="8">
                  <c:v>Otros</c:v>
                </c:pt>
              </c:strCache>
            </c:strRef>
          </c:cat>
          <c:val>
            <c:numRef>
              <c:f>Hoja1!$B$71:$B$79</c:f>
              <c:numCache>
                <c:formatCode>General</c:formatCode>
                <c:ptCount val="9"/>
                <c:pt idx="0">
                  <c:v>7514</c:v>
                </c:pt>
                <c:pt idx="1">
                  <c:v>1716</c:v>
                </c:pt>
                <c:pt idx="2">
                  <c:v>561</c:v>
                </c:pt>
                <c:pt idx="3">
                  <c:v>161</c:v>
                </c:pt>
                <c:pt idx="4">
                  <c:v>20</c:v>
                </c:pt>
                <c:pt idx="5">
                  <c:v>28</c:v>
                </c:pt>
                <c:pt idx="6">
                  <c:v>1</c:v>
                </c:pt>
                <c:pt idx="7">
                  <c:v>64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2-4A5E-9F6D-EF54D0DE8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274048"/>
        <c:axId val="1130276544"/>
      </c:barChart>
      <c:catAx>
        <c:axId val="11302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30276544"/>
        <c:crosses val="autoZero"/>
        <c:auto val="1"/>
        <c:lblAlgn val="ctr"/>
        <c:lblOffset val="100"/>
        <c:noMultiLvlLbl val="0"/>
      </c:catAx>
      <c:valAx>
        <c:axId val="1130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302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estaciones H2 en EEUU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Hoja1!$B$89</c:f>
              <c:strCache>
                <c:ptCount val="1"/>
                <c:pt idx="0">
                  <c:v>Cantidad de estaciones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Hoja1!$A$90:$A$93</c:f>
              <c:strCache>
                <c:ptCount val="4"/>
                <c:pt idx="0">
                  <c:v>California</c:v>
                </c:pt>
                <c:pt idx="1">
                  <c:v>Connecticut</c:v>
                </c:pt>
                <c:pt idx="2">
                  <c:v>New York</c:v>
                </c:pt>
                <c:pt idx="3">
                  <c:v>Otros</c:v>
                </c:pt>
              </c:strCache>
            </c:strRef>
          </c:cat>
          <c:val>
            <c:numRef>
              <c:f>Hoja1!$B$90:$B$93</c:f>
              <c:numCache>
                <c:formatCode>General</c:formatCode>
                <c:ptCount val="4"/>
                <c:pt idx="0">
                  <c:v>546</c:v>
                </c:pt>
                <c:pt idx="1">
                  <c:v>96</c:v>
                </c:pt>
                <c:pt idx="2">
                  <c:v>87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A-46E6-9772-D0C75A4A2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1175984"/>
        <c:axId val="1211181392"/>
      </c:barChart>
      <c:catAx>
        <c:axId val="12111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11181392"/>
        <c:crosses val="autoZero"/>
        <c:auto val="1"/>
        <c:lblAlgn val="ctr"/>
        <c:lblOffset val="100"/>
        <c:noMultiLvlLbl val="0"/>
      </c:catAx>
      <c:valAx>
        <c:axId val="1211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111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1</a:t>
            </a:r>
            <a:r>
              <a:rPr lang="en-US" baseline="0"/>
              <a:t> vs. PC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PCA!$C$1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PCA!$B$2:$B$11</c:f>
              <c:numCache>
                <c:formatCode>General</c:formatCode>
                <c:ptCount val="10"/>
                <c:pt idx="0">
                  <c:v>0.36199999999999999</c:v>
                </c:pt>
                <c:pt idx="1">
                  <c:v>0.36199999999999999</c:v>
                </c:pt>
                <c:pt idx="2">
                  <c:v>0.36199999999999999</c:v>
                </c:pt>
                <c:pt idx="3">
                  <c:v>0.36</c:v>
                </c:pt>
                <c:pt idx="4">
                  <c:v>0.36</c:v>
                </c:pt>
                <c:pt idx="5">
                  <c:v>0.30199999999999999</c:v>
                </c:pt>
                <c:pt idx="6">
                  <c:v>-0.36199999999999999</c:v>
                </c:pt>
                <c:pt idx="7">
                  <c:v>1.4999999999999999E-2</c:v>
                </c:pt>
                <c:pt idx="8">
                  <c:v>-0.27200000000000002</c:v>
                </c:pt>
                <c:pt idx="9">
                  <c:v>-0.22700000000000001</c:v>
                </c:pt>
              </c:numCache>
            </c:numRef>
          </c:xVal>
          <c:yVal>
            <c:numRef>
              <c:f>PCA!$C$2:$C$11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7.2999999999999995E-2</c:v>
                </c:pt>
                <c:pt idx="4">
                  <c:v>7.2999999999999995E-2</c:v>
                </c:pt>
                <c:pt idx="5">
                  <c:v>0.46600000000000003</c:v>
                </c:pt>
                <c:pt idx="6">
                  <c:v>-6.0999999999999999E-2</c:v>
                </c:pt>
                <c:pt idx="7">
                  <c:v>0.27200000000000002</c:v>
                </c:pt>
                <c:pt idx="8">
                  <c:v>0.53600000000000003</c:v>
                </c:pt>
                <c:pt idx="9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D-4A21-9FB5-17A46F8C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81375"/>
        <c:axId val="537582207"/>
      </c:scatterChart>
      <c:valAx>
        <c:axId val="53758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7582207"/>
        <c:crosses val="autoZero"/>
        <c:crossBetween val="midCat"/>
      </c:valAx>
      <c:valAx>
        <c:axId val="5375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PC</a:t>
                </a:r>
                <a:r>
                  <a:rPr lang="es-EC" baseline="0"/>
                  <a:t> 2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758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2 VS PC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PCA!$D$1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PCA!$C$2:$C$11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7.2999999999999995E-2</c:v>
                </c:pt>
                <c:pt idx="4">
                  <c:v>7.2999999999999995E-2</c:v>
                </c:pt>
                <c:pt idx="5">
                  <c:v>0.46600000000000003</c:v>
                </c:pt>
                <c:pt idx="6">
                  <c:v>-6.0999999999999999E-2</c:v>
                </c:pt>
                <c:pt idx="7">
                  <c:v>0.27200000000000002</c:v>
                </c:pt>
                <c:pt idx="8">
                  <c:v>0.53600000000000003</c:v>
                </c:pt>
                <c:pt idx="9">
                  <c:v>0.629</c:v>
                </c:pt>
              </c:numCache>
            </c:numRef>
          </c:xVal>
          <c:yVal>
            <c:numRef>
              <c:f>PCA!$D$2:$D$11</c:f>
              <c:numCache>
                <c:formatCode>General</c:formatCode>
                <c:ptCount val="10"/>
                <c:pt idx="0">
                  <c:v>-6.2E-2</c:v>
                </c:pt>
                <c:pt idx="1">
                  <c:v>-6.2E-2</c:v>
                </c:pt>
                <c:pt idx="2">
                  <c:v>-6.2E-2</c:v>
                </c:pt>
                <c:pt idx="3">
                  <c:v>-9.5000000000000001E-2</c:v>
                </c:pt>
                <c:pt idx="4">
                  <c:v>-9.5000000000000001E-2</c:v>
                </c:pt>
                <c:pt idx="5">
                  <c:v>9.0999999999999998E-2</c:v>
                </c:pt>
                <c:pt idx="6">
                  <c:v>0.05</c:v>
                </c:pt>
                <c:pt idx="7">
                  <c:v>0.92500000000000004</c:v>
                </c:pt>
                <c:pt idx="8">
                  <c:v>-0.20200000000000001</c:v>
                </c:pt>
                <c:pt idx="9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8-4A91-848D-D24CB894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9183"/>
        <c:axId val="1986697999"/>
      </c:scatterChart>
      <c:valAx>
        <c:axId val="20210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PC</a:t>
                </a:r>
                <a:r>
                  <a:rPr lang="es-EC" baseline="0"/>
                  <a:t> 2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6697999"/>
        <c:crosses val="autoZero"/>
        <c:crossBetween val="midCat"/>
      </c:valAx>
      <c:valAx>
        <c:axId val="19866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PC</a:t>
                </a:r>
                <a:r>
                  <a:rPr lang="es-EC" baseline="0"/>
                  <a:t> 3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2102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  <a:r>
              <a:rPr lang="en-US" baseline="0"/>
              <a:t> 1 vs </a:t>
            </a:r>
            <a:r>
              <a:rPr lang="en-US"/>
              <a:t>PC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PCA!$D$1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PCA!$B$2:$B$11</c:f>
              <c:numCache>
                <c:formatCode>General</c:formatCode>
                <c:ptCount val="10"/>
                <c:pt idx="0">
                  <c:v>0.36199999999999999</c:v>
                </c:pt>
                <c:pt idx="1">
                  <c:v>0.36199999999999999</c:v>
                </c:pt>
                <c:pt idx="2">
                  <c:v>0.36199999999999999</c:v>
                </c:pt>
                <c:pt idx="3">
                  <c:v>0.36</c:v>
                </c:pt>
                <c:pt idx="4">
                  <c:v>0.36</c:v>
                </c:pt>
                <c:pt idx="5">
                  <c:v>0.30199999999999999</c:v>
                </c:pt>
                <c:pt idx="6">
                  <c:v>-0.36199999999999999</c:v>
                </c:pt>
                <c:pt idx="7">
                  <c:v>1.4999999999999999E-2</c:v>
                </c:pt>
                <c:pt idx="8">
                  <c:v>-0.27200000000000002</c:v>
                </c:pt>
                <c:pt idx="9">
                  <c:v>-0.22700000000000001</c:v>
                </c:pt>
              </c:numCache>
            </c:numRef>
          </c:xVal>
          <c:yVal>
            <c:numRef>
              <c:f>PCA!$D$2:$D$11</c:f>
              <c:numCache>
                <c:formatCode>General</c:formatCode>
                <c:ptCount val="10"/>
                <c:pt idx="0">
                  <c:v>-6.2E-2</c:v>
                </c:pt>
                <c:pt idx="1">
                  <c:v>-6.2E-2</c:v>
                </c:pt>
                <c:pt idx="2">
                  <c:v>-6.2E-2</c:v>
                </c:pt>
                <c:pt idx="3">
                  <c:v>-9.5000000000000001E-2</c:v>
                </c:pt>
                <c:pt idx="4">
                  <c:v>-9.5000000000000001E-2</c:v>
                </c:pt>
                <c:pt idx="5">
                  <c:v>9.0999999999999998E-2</c:v>
                </c:pt>
                <c:pt idx="6">
                  <c:v>0.05</c:v>
                </c:pt>
                <c:pt idx="7">
                  <c:v>0.92500000000000004</c:v>
                </c:pt>
                <c:pt idx="8">
                  <c:v>-0.20200000000000001</c:v>
                </c:pt>
                <c:pt idx="9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4-4A50-9797-99B2485A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93839"/>
        <c:axId val="1982697167"/>
      </c:scatterChart>
      <c:valAx>
        <c:axId val="19826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PC</a:t>
                </a:r>
                <a:r>
                  <a:rPr lang="es-EC" baseline="0"/>
                  <a:t> 1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2697167"/>
        <c:crosses val="autoZero"/>
        <c:crossBetween val="midCat"/>
      </c:valAx>
      <c:valAx>
        <c:axId val="19826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PC</a:t>
                </a:r>
                <a:r>
                  <a:rPr lang="es-EC" baseline="0"/>
                  <a:t> 3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269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0</xdr:rowOff>
    </xdr:from>
    <xdr:to>
      <xdr:col>8</xdr:col>
      <xdr:colOff>655320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A3151B-269E-4EBA-9E47-D6ED3AA2A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16</xdr:row>
      <xdr:rowOff>26670</xdr:rowOff>
    </xdr:from>
    <xdr:to>
      <xdr:col>11</xdr:col>
      <xdr:colOff>693420</xdr:colOff>
      <xdr:row>29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20404-1CBC-4EDB-AAA3-A10B68DF1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30</xdr:row>
      <xdr:rowOff>11430</xdr:rowOff>
    </xdr:from>
    <xdr:to>
      <xdr:col>18</xdr:col>
      <xdr:colOff>640080</xdr:colOff>
      <xdr:row>44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8D9891-0DD2-4391-AE7E-13F7A0C6B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541020</xdr:colOff>
      <xdr:row>47</xdr:row>
      <xdr:rowOff>41910</xdr:rowOff>
    </xdr:from>
    <xdr:to>
      <xdr:col>11</xdr:col>
      <xdr:colOff>358140</xdr:colOff>
      <xdr:row>62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FDB24-3208-42F8-B5F7-FA9F9F7F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69</xdr:row>
      <xdr:rowOff>72390</xdr:rowOff>
    </xdr:from>
    <xdr:to>
      <xdr:col>8</xdr:col>
      <xdr:colOff>617220</xdr:colOff>
      <xdr:row>87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B48D4B-F0F7-45E2-B960-74E103E64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88</xdr:row>
      <xdr:rowOff>64770</xdr:rowOff>
    </xdr:from>
    <xdr:to>
      <xdr:col>8</xdr:col>
      <xdr:colOff>617220</xdr:colOff>
      <xdr:row>103</xdr:row>
      <xdr:rowOff>64770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4F0093-4F96-4E22-A997-9DA55E978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80010</xdr:rowOff>
    </xdr:from>
    <xdr:to>
      <xdr:col>10</xdr:col>
      <xdr:colOff>0</xdr:colOff>
      <xdr:row>15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974CC-BEF2-4ADA-8C2E-C803D569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0</xdr:row>
      <xdr:rowOff>95250</xdr:rowOff>
    </xdr:from>
    <xdr:to>
      <xdr:col>16</xdr:col>
      <xdr:colOff>358140</xdr:colOff>
      <xdr:row>15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9CB7ED-545E-4C8A-97E5-1B987988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144780</xdr:colOff>
      <xdr:row>16</xdr:row>
      <xdr:rowOff>87630</xdr:rowOff>
    </xdr:from>
    <xdr:to>
      <xdr:col>9</xdr:col>
      <xdr:colOff>754380</xdr:colOff>
      <xdr:row>31</xdr:row>
      <xdr:rowOff>87630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3CEB63-1FD2-411F-BC82-961951E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AA11-1679-4147-87F4-A12849A19590}">
  <dimension ref="A1:M125"/>
  <sheetViews>
    <sheetView tabSelected="1" topLeftCell="A111" workbookViewId="0">
      <selection activeCell="A127" sqref="A127"/>
    </sheetView>
  </sheetViews>
  <sheetFormatPr baseColWidth="10" defaultRowHeight="14.4" x14ac:dyDescent="0.3"/>
  <cols>
    <col min="2" max="2" width="13.44140625" customWidth="1"/>
    <col min="3" max="3" width="14.109375" customWidth="1"/>
    <col min="4" max="4" width="12.5546875" bestFit="1" customWidth="1"/>
    <col min="8" max="8" width="12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t="s">
        <v>1</v>
      </c>
      <c r="B2">
        <v>4</v>
      </c>
    </row>
    <row r="3" spans="1:2" x14ac:dyDescent="0.3">
      <c r="A3" t="s">
        <v>3</v>
      </c>
      <c r="B3">
        <v>3</v>
      </c>
    </row>
    <row r="4" spans="1:2" x14ac:dyDescent="0.3">
      <c r="A4" t="s">
        <v>5</v>
      </c>
      <c r="B4">
        <v>3</v>
      </c>
    </row>
    <row r="5" spans="1:2" x14ac:dyDescent="0.3">
      <c r="A5" t="s">
        <v>4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16" spans="1:2" ht="15" thickBot="1" x14ac:dyDescent="0.35"/>
    <row r="17" spans="1:13" ht="42" thickBot="1" x14ac:dyDescent="0.35">
      <c r="B17" s="4" t="s">
        <v>8</v>
      </c>
      <c r="C17" s="3" t="s">
        <v>13</v>
      </c>
      <c r="D17" s="3" t="s">
        <v>14</v>
      </c>
      <c r="E17" s="3" t="s">
        <v>15</v>
      </c>
    </row>
    <row r="18" spans="1:13" x14ac:dyDescent="0.3">
      <c r="B18" s="2" t="s">
        <v>9</v>
      </c>
      <c r="C18">
        <f>15400+54600</f>
        <v>70000</v>
      </c>
      <c r="D18">
        <v>13795</v>
      </c>
      <c r="E18">
        <v>33242</v>
      </c>
    </row>
    <row r="19" spans="1:13" x14ac:dyDescent="0.3">
      <c r="B19" s="2" t="s">
        <v>10</v>
      </c>
      <c r="C19">
        <f>150705+105705</f>
        <v>256410</v>
      </c>
      <c r="D19">
        <f>135000+135000</f>
        <v>270000</v>
      </c>
      <c r="E19">
        <f>325318+325318</f>
        <v>650636</v>
      </c>
    </row>
    <row r="20" spans="1:13" x14ac:dyDescent="0.3">
      <c r="B20" s="2" t="s">
        <v>11</v>
      </c>
      <c r="C20">
        <f>8931+55817</f>
        <v>64748</v>
      </c>
      <c r="D20">
        <f>8000+50000</f>
        <v>58000</v>
      </c>
      <c r="E20">
        <f>19278+120488</f>
        <v>139766</v>
      </c>
    </row>
    <row r="21" spans="1:13" x14ac:dyDescent="0.3">
      <c r="B21" s="2" t="s">
        <v>12</v>
      </c>
      <c r="C21">
        <v>13396</v>
      </c>
      <c r="D21">
        <v>12000</v>
      </c>
      <c r="E21">
        <v>28917</v>
      </c>
    </row>
    <row r="31" spans="1:13" ht="15" thickBot="1" x14ac:dyDescent="0.35">
      <c r="A31" s="5" t="s">
        <v>16</v>
      </c>
      <c r="B31" s="6">
        <v>2007</v>
      </c>
      <c r="C31" s="6">
        <v>2008</v>
      </c>
      <c r="D31" s="6">
        <v>2009</v>
      </c>
      <c r="E31" s="6">
        <v>2010</v>
      </c>
      <c r="F31" s="6">
        <v>2011</v>
      </c>
      <c r="G31" s="6">
        <v>2012</v>
      </c>
      <c r="H31" s="6">
        <v>2013</v>
      </c>
      <c r="I31" s="6">
        <v>2014</v>
      </c>
      <c r="J31" s="6">
        <v>2015</v>
      </c>
      <c r="K31" s="6">
        <v>2016</v>
      </c>
      <c r="L31" s="7">
        <v>2017</v>
      </c>
      <c r="M31" s="8"/>
    </row>
    <row r="32" spans="1:13" s="12" customFormat="1" x14ac:dyDescent="0.3">
      <c r="A32" s="9" t="s">
        <v>1</v>
      </c>
      <c r="B32" s="10">
        <v>19</v>
      </c>
      <c r="C32" s="10">
        <v>19</v>
      </c>
      <c r="D32" s="10">
        <v>19</v>
      </c>
      <c r="E32" s="10">
        <v>19</v>
      </c>
      <c r="F32" s="10">
        <v>19</v>
      </c>
      <c r="G32" s="10">
        <v>19</v>
      </c>
      <c r="H32" s="10">
        <v>19</v>
      </c>
      <c r="I32" s="10">
        <v>19</v>
      </c>
      <c r="J32" s="10">
        <v>19</v>
      </c>
      <c r="K32" s="10">
        <v>19</v>
      </c>
      <c r="L32" s="11">
        <v>19</v>
      </c>
    </row>
    <row r="33" spans="1:12" s="12" customFormat="1" x14ac:dyDescent="0.3">
      <c r="A33" s="9" t="s">
        <v>17</v>
      </c>
      <c r="B33" s="10">
        <v>93</v>
      </c>
      <c r="C33" s="10">
        <v>93</v>
      </c>
      <c r="D33" s="10">
        <v>93</v>
      </c>
      <c r="E33" s="10">
        <v>93</v>
      </c>
      <c r="F33" s="10">
        <v>93</v>
      </c>
      <c r="G33" s="10">
        <v>93</v>
      </c>
      <c r="H33" s="10">
        <v>93</v>
      </c>
      <c r="I33" s="10">
        <v>93</v>
      </c>
      <c r="J33" s="10"/>
      <c r="K33" s="10"/>
      <c r="L33" s="11"/>
    </row>
    <row r="34" spans="1:12" s="12" customFormat="1" x14ac:dyDescent="0.3">
      <c r="A34" s="9" t="s">
        <v>18</v>
      </c>
      <c r="B34" s="10">
        <v>0</v>
      </c>
      <c r="C34" s="10">
        <v>14</v>
      </c>
      <c r="D34" s="10">
        <v>14</v>
      </c>
      <c r="E34" s="10">
        <v>14</v>
      </c>
      <c r="F34" s="10">
        <v>14</v>
      </c>
      <c r="G34" s="10">
        <v>14</v>
      </c>
      <c r="H34" s="10">
        <v>14</v>
      </c>
      <c r="I34" s="10">
        <v>14</v>
      </c>
      <c r="J34" s="10">
        <v>14</v>
      </c>
      <c r="K34" s="10">
        <v>14</v>
      </c>
      <c r="L34" s="11"/>
    </row>
    <row r="35" spans="1:12" s="12" customFormat="1" x14ac:dyDescent="0.3">
      <c r="A35" s="9" t="s">
        <v>19</v>
      </c>
      <c r="B35" s="10">
        <v>126</v>
      </c>
      <c r="C35" s="10">
        <v>126</v>
      </c>
      <c r="D35" s="10">
        <v>126</v>
      </c>
      <c r="E35" s="10">
        <v>126</v>
      </c>
      <c r="F35" s="10">
        <v>126</v>
      </c>
      <c r="G35" s="10">
        <v>126</v>
      </c>
      <c r="H35" s="10">
        <v>126</v>
      </c>
      <c r="I35" s="10">
        <v>126</v>
      </c>
      <c r="J35" s="10">
        <v>126</v>
      </c>
      <c r="K35" s="10">
        <v>126</v>
      </c>
      <c r="L35" s="11">
        <v>126</v>
      </c>
    </row>
    <row r="36" spans="1:12" s="12" customFormat="1" x14ac:dyDescent="0.3">
      <c r="A36" s="9" t="s">
        <v>20</v>
      </c>
      <c r="B36" s="10">
        <v>18</v>
      </c>
      <c r="C36" s="10">
        <v>18</v>
      </c>
      <c r="D36" s="10">
        <v>18</v>
      </c>
      <c r="E36" s="10">
        <v>18</v>
      </c>
      <c r="F36" s="10">
        <v>18</v>
      </c>
      <c r="G36" s="10">
        <v>18</v>
      </c>
      <c r="H36" s="10">
        <v>18</v>
      </c>
      <c r="I36" s="10">
        <v>18</v>
      </c>
      <c r="J36" s="10">
        <v>18</v>
      </c>
      <c r="K36" s="10">
        <v>18</v>
      </c>
      <c r="L36" s="11">
        <v>18</v>
      </c>
    </row>
    <row r="37" spans="1:12" s="12" customFormat="1" ht="15" thickBot="1" x14ac:dyDescent="0.35">
      <c r="A37" s="13" t="s">
        <v>21</v>
      </c>
      <c r="B37" s="14">
        <v>147.80000000000001</v>
      </c>
      <c r="C37" s="14">
        <v>147.80000000000001</v>
      </c>
      <c r="D37" s="14">
        <v>147.80000000000001</v>
      </c>
      <c r="E37" s="14">
        <v>147.80000000000001</v>
      </c>
      <c r="F37" s="14">
        <v>147.80000000000001</v>
      </c>
      <c r="G37" s="14">
        <v>147.80000000000001</v>
      </c>
      <c r="H37" s="14">
        <v>147.80000000000001</v>
      </c>
      <c r="I37" s="14">
        <v>147.80000000000001</v>
      </c>
      <c r="J37" s="14">
        <v>147.80000000000001</v>
      </c>
      <c r="K37" s="14">
        <v>147.80000000000001</v>
      </c>
      <c r="L37" s="15">
        <v>148</v>
      </c>
    </row>
    <row r="38" spans="1:12" x14ac:dyDescent="0.3">
      <c r="A38" s="17" t="s">
        <v>22</v>
      </c>
      <c r="B38" s="16">
        <f>SUM(B32:B37)</f>
        <v>403.8</v>
      </c>
      <c r="C38" s="16">
        <f t="shared" ref="C38:L38" si="0">SUM(C32:C37)</f>
        <v>417.8</v>
      </c>
      <c r="D38" s="16">
        <f t="shared" si="0"/>
        <v>417.8</v>
      </c>
      <c r="E38" s="16">
        <f t="shared" si="0"/>
        <v>417.8</v>
      </c>
      <c r="F38" s="16">
        <f t="shared" si="0"/>
        <v>417.8</v>
      </c>
      <c r="G38" s="16">
        <f t="shared" si="0"/>
        <v>417.8</v>
      </c>
      <c r="H38" s="16">
        <f t="shared" si="0"/>
        <v>417.8</v>
      </c>
      <c r="I38" s="16">
        <f t="shared" si="0"/>
        <v>417.8</v>
      </c>
      <c r="J38" s="16">
        <f t="shared" si="0"/>
        <v>324.8</v>
      </c>
      <c r="K38" s="16">
        <f t="shared" si="0"/>
        <v>324.8</v>
      </c>
      <c r="L38" s="16">
        <f t="shared" si="0"/>
        <v>311</v>
      </c>
    </row>
    <row r="47" spans="1:12" x14ac:dyDescent="0.3">
      <c r="A47" s="1" t="s">
        <v>25</v>
      </c>
      <c r="B47" s="22" t="s">
        <v>23</v>
      </c>
      <c r="C47" s="1" t="s">
        <v>24</v>
      </c>
      <c r="D47" s="1" t="s">
        <v>35</v>
      </c>
    </row>
    <row r="48" spans="1:12" x14ac:dyDescent="0.3">
      <c r="A48" t="s">
        <v>26</v>
      </c>
      <c r="B48" s="21">
        <v>49500</v>
      </c>
      <c r="C48" s="21" t="s">
        <v>32</v>
      </c>
      <c r="D48" s="39">
        <f>AVERAGE(B48:B50)</f>
        <v>63330</v>
      </c>
    </row>
    <row r="49" spans="1:5" x14ac:dyDescent="0.3">
      <c r="A49" t="s">
        <v>27</v>
      </c>
      <c r="B49" s="21">
        <v>82000</v>
      </c>
      <c r="C49" s="21" t="s">
        <v>32</v>
      </c>
      <c r="D49" s="39"/>
    </row>
    <row r="50" spans="1:5" x14ac:dyDescent="0.3">
      <c r="A50" t="s">
        <v>28</v>
      </c>
      <c r="B50" s="21">
        <v>58490</v>
      </c>
      <c r="C50" s="21" t="s">
        <v>32</v>
      </c>
      <c r="D50" s="39"/>
    </row>
    <row r="51" spans="1:5" x14ac:dyDescent="0.3">
      <c r="A51" t="s">
        <v>29</v>
      </c>
      <c r="B51" s="21">
        <v>25990</v>
      </c>
      <c r="C51" s="21" t="s">
        <v>33</v>
      </c>
      <c r="D51" s="39">
        <f>AVERAGE(B51:B53)</f>
        <v>24183.333333333332</v>
      </c>
    </row>
    <row r="52" spans="1:5" x14ac:dyDescent="0.3">
      <c r="A52" t="s">
        <v>30</v>
      </c>
      <c r="B52" s="21">
        <v>29990</v>
      </c>
      <c r="C52" s="21" t="s">
        <v>34</v>
      </c>
      <c r="D52" s="39"/>
    </row>
    <row r="53" spans="1:5" x14ac:dyDescent="0.3">
      <c r="A53" t="s">
        <v>31</v>
      </c>
      <c r="B53" s="21">
        <v>16570</v>
      </c>
      <c r="C53" s="21" t="s">
        <v>33</v>
      </c>
      <c r="D53" s="39"/>
    </row>
    <row r="54" spans="1:5" x14ac:dyDescent="0.3">
      <c r="C54" s="19" t="s">
        <v>36</v>
      </c>
      <c r="D54" s="20">
        <f>D48/D51</f>
        <v>2.6187456926257755</v>
      </c>
    </row>
    <row r="64" spans="1:5" x14ac:dyDescent="0.3">
      <c r="A64" t="s">
        <v>37</v>
      </c>
      <c r="B64" t="s">
        <v>38</v>
      </c>
      <c r="C64" t="s">
        <v>40</v>
      </c>
      <c r="D64" t="s">
        <v>39</v>
      </c>
      <c r="E64" t="s">
        <v>24</v>
      </c>
    </row>
    <row r="65" spans="1:5" x14ac:dyDescent="0.3">
      <c r="A65" t="s">
        <v>27</v>
      </c>
      <c r="B65">
        <v>666</v>
      </c>
      <c r="C65">
        <f>666/100*12</f>
        <v>79.92</v>
      </c>
      <c r="D65" s="18">
        <f>C65/B65</f>
        <v>0.12000000000000001</v>
      </c>
      <c r="E65" t="s">
        <v>32</v>
      </c>
    </row>
    <row r="66" spans="1:5" x14ac:dyDescent="0.3">
      <c r="A66" t="s">
        <v>41</v>
      </c>
      <c r="B66" s="23">
        <f>38*14.5295</f>
        <v>552.12099999999998</v>
      </c>
      <c r="C66" s="18">
        <f>14.5295*1.9129</f>
        <v>27.793480550000002</v>
      </c>
      <c r="D66" s="18">
        <f>C66/B66</f>
        <v>5.0339473684210531E-2</v>
      </c>
      <c r="E66" t="s">
        <v>33</v>
      </c>
    </row>
    <row r="67" spans="1:5" x14ac:dyDescent="0.3">
      <c r="A67" t="s">
        <v>55</v>
      </c>
      <c r="B67">
        <v>666</v>
      </c>
      <c r="C67" s="18">
        <f>666/100*2</f>
        <v>13.32</v>
      </c>
      <c r="D67" s="18">
        <f>C67/B67</f>
        <v>0.02</v>
      </c>
      <c r="E67" t="s">
        <v>32</v>
      </c>
    </row>
    <row r="70" spans="1:5" x14ac:dyDescent="0.3">
      <c r="A70" s="1" t="s">
        <v>37</v>
      </c>
      <c r="B70" s="1" t="s">
        <v>42</v>
      </c>
      <c r="C70" t="s">
        <v>49</v>
      </c>
    </row>
    <row r="71" spans="1:5" x14ac:dyDescent="0.3">
      <c r="A71" t="s">
        <v>26</v>
      </c>
      <c r="B71">
        <v>7514</v>
      </c>
      <c r="C71" s="18">
        <f>B71/$B$80</f>
        <v>0.74632499006754072</v>
      </c>
    </row>
    <row r="72" spans="1:5" x14ac:dyDescent="0.3">
      <c r="A72" t="s">
        <v>28</v>
      </c>
      <c r="B72">
        <v>1716</v>
      </c>
      <c r="C72" s="18">
        <f t="shared" ref="C72:C79" si="1">B72/$B$80</f>
        <v>0.17044100119189512</v>
      </c>
    </row>
    <row r="73" spans="1:5" x14ac:dyDescent="0.3">
      <c r="A73" t="s">
        <v>27</v>
      </c>
      <c r="B73">
        <v>561</v>
      </c>
      <c r="C73" s="18">
        <f t="shared" si="1"/>
        <v>5.572109654350417E-2</v>
      </c>
    </row>
    <row r="74" spans="1:5" x14ac:dyDescent="0.3">
      <c r="A74" t="s">
        <v>43</v>
      </c>
      <c r="B74">
        <v>161</v>
      </c>
      <c r="C74" s="18">
        <f t="shared" si="1"/>
        <v>1.5991259435836312E-2</v>
      </c>
    </row>
    <row r="75" spans="1:5" x14ac:dyDescent="0.3">
      <c r="A75" t="s">
        <v>44</v>
      </c>
      <c r="B75">
        <v>20</v>
      </c>
      <c r="C75" s="18">
        <f t="shared" si="1"/>
        <v>1.986491855383393E-3</v>
      </c>
    </row>
    <row r="76" spans="1:5" x14ac:dyDescent="0.3">
      <c r="A76" t="s">
        <v>45</v>
      </c>
      <c r="B76">
        <v>28</v>
      </c>
      <c r="C76" s="18">
        <f t="shared" si="1"/>
        <v>2.7810885975367503E-3</v>
      </c>
    </row>
    <row r="77" spans="1:5" x14ac:dyDescent="0.3">
      <c r="A77" t="s">
        <v>48</v>
      </c>
      <c r="B77">
        <v>1</v>
      </c>
      <c r="C77" s="18">
        <f t="shared" si="1"/>
        <v>9.9324592769169646E-5</v>
      </c>
    </row>
    <row r="78" spans="1:5" x14ac:dyDescent="0.3">
      <c r="A78" t="s">
        <v>47</v>
      </c>
      <c r="B78">
        <v>64</v>
      </c>
      <c r="C78" s="18">
        <f t="shared" si="1"/>
        <v>6.3567739372268573E-3</v>
      </c>
    </row>
    <row r="79" spans="1:5" x14ac:dyDescent="0.3">
      <c r="A79" t="s">
        <v>46</v>
      </c>
      <c r="B79">
        <v>3</v>
      </c>
      <c r="C79" s="18">
        <f t="shared" si="1"/>
        <v>2.9797377830750892E-4</v>
      </c>
    </row>
    <row r="80" spans="1:5" x14ac:dyDescent="0.3">
      <c r="B80">
        <f>SUM(B71:B79)</f>
        <v>10068</v>
      </c>
    </row>
    <row r="89" spans="1:2" x14ac:dyDescent="0.3">
      <c r="A89" t="s">
        <v>50</v>
      </c>
      <c r="B89" t="s">
        <v>51</v>
      </c>
    </row>
    <row r="90" spans="1:2" x14ac:dyDescent="0.3">
      <c r="A90" t="s">
        <v>52</v>
      </c>
      <c r="B90">
        <v>546</v>
      </c>
    </row>
    <row r="91" spans="1:2" x14ac:dyDescent="0.3">
      <c r="A91" t="s">
        <v>53</v>
      </c>
      <c r="B91">
        <v>96</v>
      </c>
    </row>
    <row r="92" spans="1:2" x14ac:dyDescent="0.3">
      <c r="A92" t="s">
        <v>54</v>
      </c>
      <c r="B92">
        <v>87</v>
      </c>
    </row>
    <row r="93" spans="1:2" x14ac:dyDescent="0.3">
      <c r="A93" t="s">
        <v>46</v>
      </c>
      <c r="B93">
        <v>85</v>
      </c>
    </row>
    <row r="105" spans="1:8" x14ac:dyDescent="0.3">
      <c r="A105" t="s">
        <v>37</v>
      </c>
      <c r="B105" t="s">
        <v>57</v>
      </c>
      <c r="C105" t="s">
        <v>58</v>
      </c>
      <c r="D105" t="s">
        <v>59</v>
      </c>
      <c r="E105" t="s">
        <v>60</v>
      </c>
      <c r="F105" t="s">
        <v>56</v>
      </c>
      <c r="G105" t="s">
        <v>61</v>
      </c>
    </row>
    <row r="106" spans="1:8" x14ac:dyDescent="0.3">
      <c r="A106" t="s">
        <v>62</v>
      </c>
      <c r="B106">
        <v>300</v>
      </c>
      <c r="C106">
        <v>12</v>
      </c>
      <c r="D106">
        <v>1.91</v>
      </c>
      <c r="E106">
        <f>C106*D106</f>
        <v>22.919999999999998</v>
      </c>
      <c r="F106">
        <v>45</v>
      </c>
      <c r="G106">
        <f>F106-E106</f>
        <v>22.080000000000002</v>
      </c>
    </row>
    <row r="107" spans="1:8" x14ac:dyDescent="0.3">
      <c r="A107" t="s">
        <v>63</v>
      </c>
      <c r="B107">
        <v>300</v>
      </c>
      <c r="C107">
        <f>B107/100</f>
        <v>3</v>
      </c>
      <c r="D107">
        <v>2.15</v>
      </c>
      <c r="E107">
        <f>C107*D107</f>
        <v>6.4499999999999993</v>
      </c>
      <c r="F107">
        <v>45</v>
      </c>
      <c r="G107">
        <f>F107-E107</f>
        <v>38.549999999999997</v>
      </c>
    </row>
    <row r="109" spans="1:8" x14ac:dyDescent="0.3">
      <c r="B109" t="s">
        <v>64</v>
      </c>
      <c r="C109" t="s">
        <v>65</v>
      </c>
      <c r="D109" t="s">
        <v>66</v>
      </c>
      <c r="E109" t="s">
        <v>67</v>
      </c>
      <c r="F109" t="s">
        <v>68</v>
      </c>
      <c r="G109" t="s">
        <v>69</v>
      </c>
      <c r="H109" t="s">
        <v>70</v>
      </c>
    </row>
    <row r="110" spans="1:8" x14ac:dyDescent="0.3">
      <c r="A110" t="s">
        <v>63</v>
      </c>
      <c r="B110">
        <v>300</v>
      </c>
      <c r="C110">
        <v>60</v>
      </c>
      <c r="D110">
        <f>B110*C110</f>
        <v>18000</v>
      </c>
      <c r="E110">
        <v>365</v>
      </c>
      <c r="F110">
        <f>D110*E110</f>
        <v>6570000</v>
      </c>
      <c r="G110">
        <v>2055</v>
      </c>
      <c r="H110">
        <f>F110*G110</f>
        <v>13501350000</v>
      </c>
    </row>
    <row r="114" spans="1:13" x14ac:dyDescent="0.3">
      <c r="A114">
        <f>(2.15/1.2)</f>
        <v>1.7916666666666667</v>
      </c>
      <c r="B114">
        <f>A114/60</f>
        <v>2.9861111111111113E-2</v>
      </c>
    </row>
    <row r="116" spans="1:13" x14ac:dyDescent="0.3">
      <c r="A116">
        <v>300</v>
      </c>
      <c r="B116">
        <f>A116/100</f>
        <v>3</v>
      </c>
      <c r="C116">
        <v>365</v>
      </c>
      <c r="D116">
        <f>B116*C116</f>
        <v>1095</v>
      </c>
      <c r="E116">
        <v>2055</v>
      </c>
      <c r="F116">
        <f>D116*E116</f>
        <v>2250225</v>
      </c>
    </row>
    <row r="118" spans="1:13" ht="15" thickBot="1" x14ac:dyDescent="0.35">
      <c r="A118" t="s">
        <v>97</v>
      </c>
      <c r="I118" t="s">
        <v>99</v>
      </c>
      <c r="J118" t="s">
        <v>100</v>
      </c>
      <c r="K118" t="s">
        <v>101</v>
      </c>
    </row>
    <row r="119" spans="1:13" s="2" customFormat="1" ht="44.25" customHeight="1" thickBot="1" x14ac:dyDescent="0.3">
      <c r="A119" s="34" t="s">
        <v>98</v>
      </c>
      <c r="B119" s="24" t="s">
        <v>71</v>
      </c>
      <c r="C119" s="25" t="s">
        <v>72</v>
      </c>
      <c r="D119" s="3" t="s">
        <v>16</v>
      </c>
      <c r="E119" s="3" t="s">
        <v>73</v>
      </c>
      <c r="F119" s="3" t="s">
        <v>74</v>
      </c>
      <c r="G119" s="3" t="s">
        <v>75</v>
      </c>
      <c r="H119" s="3" t="s">
        <v>76</v>
      </c>
      <c r="I119" s="3" t="s">
        <v>77</v>
      </c>
      <c r="J119" s="3" t="s">
        <v>78</v>
      </c>
      <c r="K119" s="3" t="s">
        <v>79</v>
      </c>
      <c r="L119" s="3" t="s">
        <v>80</v>
      </c>
      <c r="M119" s="26" t="s">
        <v>81</v>
      </c>
    </row>
    <row r="120" spans="1:13" x14ac:dyDescent="0.3">
      <c r="A120" s="31">
        <v>1</v>
      </c>
      <c r="B120" s="27" t="s">
        <v>9</v>
      </c>
      <c r="C120" s="28" t="s">
        <v>82</v>
      </c>
      <c r="D120" s="28" t="s">
        <v>1</v>
      </c>
      <c r="E120" s="28" t="s">
        <v>83</v>
      </c>
      <c r="F120" s="29" t="s">
        <v>84</v>
      </c>
      <c r="G120" s="28" t="s">
        <v>85</v>
      </c>
      <c r="H120" s="28" t="s">
        <v>86</v>
      </c>
      <c r="I120" s="16">
        <v>15400</v>
      </c>
      <c r="J120" s="30">
        <v>13794.844534404994</v>
      </c>
      <c r="K120" s="30">
        <v>33242.321574577669</v>
      </c>
      <c r="L120" s="31">
        <v>7</v>
      </c>
      <c r="M120" s="32">
        <v>2009</v>
      </c>
    </row>
    <row r="121" spans="1:13" x14ac:dyDescent="0.3">
      <c r="A121" s="31">
        <v>2</v>
      </c>
      <c r="B121" s="27" t="s">
        <v>10</v>
      </c>
      <c r="C121" s="28" t="s">
        <v>87</v>
      </c>
      <c r="D121" s="28" t="s">
        <v>21</v>
      </c>
      <c r="E121" s="28"/>
      <c r="F121" s="29" t="s">
        <v>84</v>
      </c>
      <c r="G121" s="28" t="s">
        <v>88</v>
      </c>
      <c r="H121" s="28" t="s">
        <v>86</v>
      </c>
      <c r="I121" s="16">
        <v>150705.3441763061</v>
      </c>
      <c r="J121" s="30">
        <v>135000</v>
      </c>
      <c r="K121" s="30">
        <v>325318.15790858795</v>
      </c>
      <c r="L121" s="31">
        <v>2</v>
      </c>
      <c r="M121" s="32">
        <v>2014</v>
      </c>
    </row>
    <row r="122" spans="1:13" x14ac:dyDescent="0.3">
      <c r="A122" s="31">
        <v>3</v>
      </c>
      <c r="B122" s="27" t="s">
        <v>10</v>
      </c>
      <c r="C122" s="28" t="s">
        <v>87</v>
      </c>
      <c r="D122" s="28" t="s">
        <v>21</v>
      </c>
      <c r="E122" s="28"/>
      <c r="F122" s="29" t="s">
        <v>84</v>
      </c>
      <c r="G122" s="28" t="s">
        <v>88</v>
      </c>
      <c r="H122" s="28" t="s">
        <v>86</v>
      </c>
      <c r="I122" s="16">
        <v>150705.3441763061</v>
      </c>
      <c r="J122" s="30">
        <v>135000</v>
      </c>
      <c r="K122" s="30">
        <v>325318.15790858795</v>
      </c>
      <c r="L122" s="29">
        <v>2</v>
      </c>
      <c r="M122" s="32">
        <v>2014</v>
      </c>
    </row>
    <row r="123" spans="1:13" x14ac:dyDescent="0.3">
      <c r="A123" s="31">
        <v>4</v>
      </c>
      <c r="B123" s="27" t="s">
        <v>89</v>
      </c>
      <c r="C123" s="28" t="s">
        <v>90</v>
      </c>
      <c r="D123" s="28" t="s">
        <v>6</v>
      </c>
      <c r="E123" s="28" t="s">
        <v>83</v>
      </c>
      <c r="F123" s="29" t="s">
        <v>84</v>
      </c>
      <c r="G123" s="28" t="s">
        <v>91</v>
      </c>
      <c r="H123" s="28" t="s">
        <v>86</v>
      </c>
      <c r="I123" s="16">
        <v>8930.6870622996194</v>
      </c>
      <c r="J123" s="30">
        <v>8000</v>
      </c>
      <c r="K123" s="30">
        <v>19278.113061249656</v>
      </c>
      <c r="L123" s="33" t="s">
        <v>92</v>
      </c>
      <c r="M123" s="32">
        <v>1996</v>
      </c>
    </row>
    <row r="124" spans="1:13" x14ac:dyDescent="0.3">
      <c r="A124" s="31">
        <v>5</v>
      </c>
      <c r="B124" s="27" t="s">
        <v>89</v>
      </c>
      <c r="C124" s="28" t="s">
        <v>93</v>
      </c>
      <c r="D124" s="28" t="s">
        <v>21</v>
      </c>
      <c r="E124" s="28" t="s">
        <v>83</v>
      </c>
      <c r="F124" s="29" t="s">
        <v>84</v>
      </c>
      <c r="G124" s="28" t="s">
        <v>88</v>
      </c>
      <c r="H124" s="28" t="s">
        <v>86</v>
      </c>
      <c r="I124" s="16">
        <v>55816.794139372629</v>
      </c>
      <c r="J124" s="30">
        <v>50000</v>
      </c>
      <c r="K124" s="30">
        <v>120488.20663281034</v>
      </c>
      <c r="L124" s="33" t="s">
        <v>92</v>
      </c>
      <c r="M124" s="32">
        <v>1997</v>
      </c>
    </row>
    <row r="125" spans="1:13" x14ac:dyDescent="0.3">
      <c r="A125" s="31">
        <v>6</v>
      </c>
      <c r="B125" s="27" t="s">
        <v>12</v>
      </c>
      <c r="C125" s="28" t="s">
        <v>94</v>
      </c>
      <c r="D125" s="28" t="s">
        <v>95</v>
      </c>
      <c r="E125" s="28" t="s">
        <v>83</v>
      </c>
      <c r="F125" s="29" t="s">
        <v>84</v>
      </c>
      <c r="G125" s="28" t="s">
        <v>96</v>
      </c>
      <c r="H125" s="28" t="s">
        <v>86</v>
      </c>
      <c r="I125" s="16">
        <v>13396.030593449432</v>
      </c>
      <c r="J125" s="30">
        <v>12000</v>
      </c>
      <c r="K125" s="30">
        <v>28917.169591874488</v>
      </c>
      <c r="L125" s="31">
        <v>11</v>
      </c>
      <c r="M125" s="32">
        <v>2016</v>
      </c>
    </row>
  </sheetData>
  <sortState xmlns:xlrd2="http://schemas.microsoft.com/office/spreadsheetml/2017/richdata2" ref="A2:B7">
    <sortCondition descending="1" ref="B2:B7"/>
  </sortState>
  <mergeCells count="2">
    <mergeCell ref="D48:D50"/>
    <mergeCell ref="D51:D5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6BAE-1CAB-4336-8507-2E13E3988B13}">
  <dimension ref="A1:D11"/>
  <sheetViews>
    <sheetView zoomScale="90" zoomScaleNormal="90" workbookViewId="0">
      <selection activeCell="D15" sqref="D15"/>
    </sheetView>
  </sheetViews>
  <sheetFormatPr baseColWidth="10" defaultRowHeight="14.4" x14ac:dyDescent="0.3"/>
  <sheetData>
    <row r="1" spans="1:4" ht="15" thickBot="1" x14ac:dyDescent="0.35">
      <c r="A1" s="37" t="s">
        <v>104</v>
      </c>
      <c r="B1" s="38" t="s">
        <v>102</v>
      </c>
      <c r="C1" s="38" t="s">
        <v>103</v>
      </c>
      <c r="D1" s="38" t="s">
        <v>105</v>
      </c>
    </row>
    <row r="2" spans="1:4" ht="15" thickBot="1" x14ac:dyDescent="0.35">
      <c r="A2" s="35" t="s">
        <v>106</v>
      </c>
      <c r="B2" s="36">
        <v>0.36199999999999999</v>
      </c>
      <c r="C2" s="36">
        <v>6.4000000000000001E-2</v>
      </c>
      <c r="D2" s="36">
        <v>-6.2E-2</v>
      </c>
    </row>
    <row r="3" spans="1:4" ht="15" thickBot="1" x14ac:dyDescent="0.35">
      <c r="A3" s="35" t="s">
        <v>107</v>
      </c>
      <c r="B3" s="36">
        <v>0.36199999999999999</v>
      </c>
      <c r="C3" s="36">
        <v>6.4000000000000001E-2</v>
      </c>
      <c r="D3" s="36">
        <v>-6.2E-2</v>
      </c>
    </row>
    <row r="4" spans="1:4" ht="15" thickBot="1" x14ac:dyDescent="0.35">
      <c r="A4" s="35" t="s">
        <v>108</v>
      </c>
      <c r="B4" s="36">
        <v>0.36199999999999999</v>
      </c>
      <c r="C4" s="36">
        <v>6.4000000000000001E-2</v>
      </c>
      <c r="D4" s="36">
        <v>-6.2E-2</v>
      </c>
    </row>
    <row r="5" spans="1:4" ht="15" thickBot="1" x14ac:dyDescent="0.35">
      <c r="A5" s="35" t="s">
        <v>109</v>
      </c>
      <c r="B5" s="36">
        <v>0.36</v>
      </c>
      <c r="C5" s="36">
        <v>7.2999999999999995E-2</v>
      </c>
      <c r="D5" s="36">
        <v>-9.5000000000000001E-2</v>
      </c>
    </row>
    <row r="6" spans="1:4" ht="15" thickBot="1" x14ac:dyDescent="0.35">
      <c r="A6" s="35" t="s">
        <v>110</v>
      </c>
      <c r="B6" s="36">
        <v>0.36</v>
      </c>
      <c r="C6" s="36">
        <v>7.2999999999999995E-2</v>
      </c>
      <c r="D6" s="36">
        <v>-9.5000000000000001E-2</v>
      </c>
    </row>
    <row r="7" spans="1:4" ht="15" thickBot="1" x14ac:dyDescent="0.35">
      <c r="A7" s="35" t="s">
        <v>111</v>
      </c>
      <c r="B7" s="36">
        <v>0.30199999999999999</v>
      </c>
      <c r="C7" s="36">
        <v>0.46600000000000003</v>
      </c>
      <c r="D7" s="36">
        <v>9.0999999999999998E-2</v>
      </c>
    </row>
    <row r="8" spans="1:4" ht="15" thickBot="1" x14ac:dyDescent="0.35">
      <c r="A8" s="35" t="s">
        <v>112</v>
      </c>
      <c r="B8" s="36">
        <v>-0.36199999999999999</v>
      </c>
      <c r="C8" s="36">
        <v>-6.0999999999999999E-2</v>
      </c>
      <c r="D8" s="36">
        <v>0.05</v>
      </c>
    </row>
    <row r="9" spans="1:4" ht="15" thickBot="1" x14ac:dyDescent="0.35">
      <c r="A9" s="35" t="s">
        <v>113</v>
      </c>
      <c r="B9" s="36">
        <v>1.4999999999999999E-2</v>
      </c>
      <c r="C9" s="36">
        <v>0.27200000000000002</v>
      </c>
      <c r="D9" s="36">
        <v>0.92500000000000004</v>
      </c>
    </row>
    <row r="10" spans="1:4" ht="15" thickBot="1" x14ac:dyDescent="0.35">
      <c r="A10" s="35" t="s">
        <v>114</v>
      </c>
      <c r="B10" s="36">
        <v>-0.27200000000000002</v>
      </c>
      <c r="C10" s="36">
        <v>0.53600000000000003</v>
      </c>
      <c r="D10" s="36">
        <v>-0.20200000000000001</v>
      </c>
    </row>
    <row r="11" spans="1:4" ht="15" thickBot="1" x14ac:dyDescent="0.35">
      <c r="A11" s="35" t="s">
        <v>115</v>
      </c>
      <c r="B11" s="36">
        <v>-0.22700000000000001</v>
      </c>
      <c r="C11" s="36">
        <v>0.629</v>
      </c>
      <c r="D11" s="36">
        <v>-0.25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PCA</vt:lpstr>
      <vt:lpstr>PCA!_Hlk71226198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2021-04-16T02:22:30Z</dcterms:created>
  <dcterms:modified xsi:type="dcterms:W3CDTF">2021-05-08T14:42:46Z</dcterms:modified>
</cp:coreProperties>
</file>