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38394\Documents\FY 07 Project Starts\H2A Website (HyARC)\Production Consumption Data\HyARC spreadsheets\"/>
    </mc:Choice>
  </mc:AlternateContent>
  <bookViews>
    <workbookView xWindow="0" yWindow="705" windowWidth="15360" windowHeight="5235"/>
  </bookViews>
  <sheets>
    <sheet name="Rest of World" sheetId="8" r:id="rId1"/>
    <sheet name="Sources" sheetId="7" r:id="rId2"/>
  </sheets>
  <definedNames>
    <definedName name="_xlnm.Print_Area" localSheetId="0">'Rest of World'!$A$1:$L$36</definedName>
    <definedName name="_xlnm.Print_Area" localSheetId="1">Sources!$A$1:$C$7</definedName>
    <definedName name="_xlnm.Print_Titles" localSheetId="0">'Rest of World'!$3:$3</definedName>
  </definedNames>
  <calcPr calcId="152511"/>
</workbook>
</file>

<file path=xl/calcChain.xml><?xml version="1.0" encoding="utf-8"?>
<calcChain xmlns="http://schemas.openxmlformats.org/spreadsheetml/2006/main">
  <c r="I39" i="8" l="1"/>
  <c r="H38" i="8"/>
  <c r="H15" i="8" l="1"/>
  <c r="I41" i="8" l="1"/>
  <c r="J31" i="8" l="1"/>
  <c r="H31" i="8"/>
  <c r="I19" i="8" l="1"/>
  <c r="J19" i="8" s="1"/>
  <c r="I13" i="8" l="1"/>
  <c r="I22" i="8"/>
  <c r="J22" i="8" s="1"/>
  <c r="J13" i="8" l="1"/>
  <c r="J37" i="8" s="1"/>
  <c r="H7" i="8" l="1"/>
  <c r="I7" i="8" l="1"/>
  <c r="I37" i="8" s="1"/>
  <c r="H37" i="8"/>
  <c r="H41" i="8"/>
  <c r="J30" i="8" l="1"/>
  <c r="H30" i="8"/>
  <c r="H29" i="8"/>
  <c r="J29" i="8"/>
  <c r="I38" i="8" l="1"/>
  <c r="J38" i="8" l="1"/>
  <c r="J25" i="8"/>
  <c r="H25" i="8"/>
  <c r="J24" i="8"/>
  <c r="H24" i="8"/>
  <c r="H39" i="8" s="1"/>
  <c r="J39" i="8" l="1"/>
  <c r="J41" i="8"/>
  <c r="J40" i="8"/>
  <c r="I27" i="8" l="1"/>
  <c r="I40" i="8" s="1"/>
  <c r="J33" i="8"/>
  <c r="J9" i="8"/>
  <c r="I33" i="8" l="1"/>
  <c r="H27" i="8"/>
  <c r="H33" i="8" s="1"/>
  <c r="J35" i="8"/>
  <c r="J42" i="8" l="1"/>
  <c r="K42" i="8" s="1"/>
  <c r="K39" i="8"/>
  <c r="H40" i="8"/>
  <c r="K40" i="8"/>
  <c r="K41" i="8"/>
  <c r="K37" i="8"/>
  <c r="K38" i="8"/>
  <c r="I9" i="8" l="1"/>
  <c r="I35" i="8" s="1"/>
  <c r="I42" i="8" s="1"/>
  <c r="H9" i="8" l="1"/>
  <c r="H35" i="8" s="1"/>
  <c r="H42" i="8" s="1"/>
</calcChain>
</file>

<file path=xl/comments1.xml><?xml version="1.0" encoding="utf-8"?>
<comments xmlns="http://schemas.openxmlformats.org/spreadsheetml/2006/main">
  <authors>
    <author>Daryl R. Brown</author>
    <author>Daryl Brown</author>
  </authors>
  <commentList>
    <comment ref="H3" authorId="0" shapeId="0">
      <text>
        <r>
          <rPr>
            <b/>
            <sz val="8"/>
            <color indexed="81"/>
            <rFont val="Tahoma"/>
            <family val="2"/>
          </rPr>
          <t>Daryl R. Brown:</t>
        </r>
        <r>
          <rPr>
            <sz val="8"/>
            <color indexed="81"/>
            <rFont val="Tahoma"/>
            <family val="2"/>
          </rPr>
          <t xml:space="preserve">
assumes H2 at 1 atmosphere and 0C.</t>
        </r>
      </text>
    </comment>
    <comment ref="I3" authorId="0" shapeId="0">
      <text>
        <r>
          <rPr>
            <b/>
            <sz val="8"/>
            <color indexed="81"/>
            <rFont val="Tahoma"/>
            <family val="2"/>
          </rPr>
          <t>Daryl R. Brown:</t>
        </r>
        <r>
          <rPr>
            <sz val="8"/>
            <color indexed="81"/>
            <rFont val="Tahoma"/>
            <family val="2"/>
          </rPr>
          <t xml:space="preserve">
Assumes SCF at 60F and one atmosphere
</t>
        </r>
      </text>
    </comment>
    <comment ref="K3" authorId="0" shapeId="0">
      <text>
        <r>
          <rPr>
            <b/>
            <sz val="8"/>
            <color indexed="81"/>
            <rFont val="Tahoma"/>
            <family val="2"/>
          </rPr>
          <t>Daryl R. Brown:</t>
        </r>
        <r>
          <rPr>
            <sz val="8"/>
            <color indexed="81"/>
            <rFont val="Tahoma"/>
            <family val="2"/>
          </rPr>
          <t xml:space="preserve">
See Sources tab.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steam reforming of methanol.</t>
        </r>
      </text>
    </comment>
    <comment ref="B13" authorId="1" shapeId="0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near Buenos Aires.</t>
        </r>
      </text>
    </comment>
    <comment ref="H15" authorId="1" shapeId="0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toal in south america is 70,000 nm3/hr in four plants per AL reference 87
</t>
        </r>
      </text>
    </comment>
    <comment ref="H17" authorId="1" shapeId="0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3 units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Point Lisas Industrial Estate</t>
        </r>
      </text>
    </comment>
  </commentList>
</comments>
</file>

<file path=xl/comments2.xml><?xml version="1.0" encoding="utf-8"?>
<comments xmlns="http://schemas.openxmlformats.org/spreadsheetml/2006/main">
  <authors>
    <author>Daryl Brown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"Tonnage Hydrogen Supply"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hydrogen infrastructure development for the automotive market; February 24, 2014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Hydrogen Management for Clean Fuels Projects by Benjamin Bugeat and Helmut Huerich, October 2010, Downstream Asia conference.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Daryl Brown:</t>
        </r>
        <r>
          <rPr>
            <sz val="9"/>
            <color indexed="81"/>
            <rFont val="Tahoma"/>
            <family val="2"/>
          </rPr>
          <t xml:space="preserve">
Hydrogen energy: can we help?  An industrial perspective.  Francois Jackow AL VP IPHE Jan 2005</t>
        </r>
      </text>
    </comment>
  </commentList>
</comments>
</file>

<file path=xl/sharedStrings.xml><?xml version="1.0" encoding="utf-8"?>
<sst xmlns="http://schemas.openxmlformats.org/spreadsheetml/2006/main" count="160" uniqueCount="94">
  <si>
    <r>
      <t>Total Merchant Product</t>
    </r>
    <r>
      <rPr>
        <sz val="10"/>
        <rFont val="Arial"/>
        <family val="2"/>
      </rPr>
      <t xml:space="preserve"> </t>
    </r>
  </si>
  <si>
    <t>Producer</t>
  </si>
  <si>
    <t>City</t>
  </si>
  <si>
    <t>Praxair</t>
  </si>
  <si>
    <t>Air Liquide</t>
  </si>
  <si>
    <t>Capacity (kg/day )</t>
  </si>
  <si>
    <t>Sources</t>
  </si>
  <si>
    <t>Year Opened</t>
  </si>
  <si>
    <t>Capacity (MSCF/day)</t>
  </si>
  <si>
    <t>Web Link</t>
  </si>
  <si>
    <t>Source #</t>
  </si>
  <si>
    <t>Source Description</t>
  </si>
  <si>
    <r>
      <t>Capacity (Nm</t>
    </r>
    <r>
      <rPr>
        <b/>
        <vertAlign val="superscript"/>
        <sz val="11"/>
        <rFont val="Arial"/>
        <family val="2"/>
      </rPr>
      <t>3</t>
    </r>
    <r>
      <rPr>
        <b/>
        <sz val="11"/>
        <rFont val="Arial"/>
        <family val="2"/>
      </rPr>
      <t>/hr)</t>
    </r>
  </si>
  <si>
    <t>Country</t>
  </si>
  <si>
    <t>Linde</t>
  </si>
  <si>
    <t>ICIS</t>
  </si>
  <si>
    <t>Air Products</t>
  </si>
  <si>
    <t>Trinidad &amp; Tobago</t>
  </si>
  <si>
    <t>Galileo</t>
  </si>
  <si>
    <t>Argentina</t>
  </si>
  <si>
    <t>Pico Truncado</t>
  </si>
  <si>
    <t>Australia</t>
  </si>
  <si>
    <t>Gas World Directory</t>
  </si>
  <si>
    <t>Campana</t>
  </si>
  <si>
    <t>Hyundai-Wison</t>
  </si>
  <si>
    <t>Puerto La Cruz</t>
  </si>
  <si>
    <t>Venezuela</t>
  </si>
  <si>
    <t>http://www.gasworld.com/news/regions/south-pacific/venezuela-hydrogen-reformers-contract-for-technip/2002388.article</t>
  </si>
  <si>
    <t>Gas World</t>
  </si>
  <si>
    <t>Brazil</t>
  </si>
  <si>
    <r>
      <t>Merchant Liquid Hydrogen</t>
    </r>
    <r>
      <rPr>
        <b/>
        <sz val="12"/>
        <color indexed="8"/>
        <rFont val="Arial"/>
        <family val="2"/>
      </rPr>
      <t xml:space="preserve"> </t>
    </r>
  </si>
  <si>
    <t xml:space="preserve">Merchant Gaseous Hydrogen </t>
  </si>
  <si>
    <r>
      <t>Total Merchant Liquid</t>
    </r>
    <r>
      <rPr>
        <sz val="10"/>
        <rFont val="Arial"/>
        <family val="2"/>
      </rPr>
      <t xml:space="preserve"> </t>
    </r>
  </si>
  <si>
    <r>
      <t>Total Merchant Gas</t>
    </r>
    <r>
      <rPr>
        <sz val="10"/>
        <rFont val="Arial"/>
        <family val="2"/>
      </rPr>
      <t xml:space="preserve"> </t>
    </r>
  </si>
  <si>
    <t>Customer</t>
  </si>
  <si>
    <t>Industry</t>
  </si>
  <si>
    <t>Oil Refining</t>
  </si>
  <si>
    <t>PDVSA</t>
  </si>
  <si>
    <t>Chemical</t>
  </si>
  <si>
    <t>Air Products presentation</t>
  </si>
  <si>
    <t>http://www.airproducts.com/microsite/h2-pipeline/pdf/hydrogen-capabilities-overview-072512.pdf</t>
  </si>
  <si>
    <t>Camacari</t>
  </si>
  <si>
    <t>Multiple</t>
  </si>
  <si>
    <t>Others</t>
  </si>
  <si>
    <t>Peru</t>
  </si>
  <si>
    <t>Repsol</t>
  </si>
  <si>
    <t>Lima</t>
  </si>
  <si>
    <t>South Africa</t>
  </si>
  <si>
    <t>Sasolburg</t>
  </si>
  <si>
    <t>http://www.aminergy.net/wp-content/uploads/2014/03/Day1S3-David-J.-Farese-PRESENTATION-H2-SA-2014-Rev-2.pdf</t>
  </si>
  <si>
    <t>Air Products presentation; Dave Farese</t>
  </si>
  <si>
    <t>Impala, PFG, Sasol Polymers, Senmin, Mital</t>
  </si>
  <si>
    <t>Linde (BOC)</t>
  </si>
  <si>
    <t>Brisbane</t>
  </si>
  <si>
    <t>BP</t>
  </si>
  <si>
    <t>chemicalonline.com</t>
  </si>
  <si>
    <t>http://www.chemicalonline.com/doc/boc-ready-to-build-onsite-hydrogen-industrial-0001</t>
  </si>
  <si>
    <t>Chile</t>
  </si>
  <si>
    <t>Petrox</t>
  </si>
  <si>
    <t>Kwinana</t>
  </si>
  <si>
    <t>Altona</t>
  </si>
  <si>
    <t>The Economic Times</t>
  </si>
  <si>
    <t>http://speed.economictimes.indiatimes.com/comments/postid-10492750.cms</t>
  </si>
  <si>
    <t>Esso Petrolera</t>
  </si>
  <si>
    <t xml:space="preserve">Ariel </t>
  </si>
  <si>
    <t>http://www.arielcorp.com/Media/Technical-Papers/Non-lubricated-Moderate-Speed-Reciprocating-Compressors-in-a-Hydrogen-Plant/</t>
  </si>
  <si>
    <t>SMR</t>
  </si>
  <si>
    <t>H2 Source</t>
  </si>
  <si>
    <t>Product</t>
  </si>
  <si>
    <t>H2</t>
  </si>
  <si>
    <t>HyCO</t>
  </si>
  <si>
    <t>Refinery Off-Gas</t>
  </si>
  <si>
    <t>Point Lisas</t>
  </si>
  <si>
    <t>Kourou</t>
  </si>
  <si>
    <t>Sao Paulo</t>
  </si>
  <si>
    <t>http://www.icis.com/resources/news/2002/11/13/184869/air-liquide-begins-ops-at-new-brazil-hydrogen-plant/</t>
  </si>
  <si>
    <t>Rhodia</t>
  </si>
  <si>
    <t>Madagascar</t>
  </si>
  <si>
    <t>Louwil Daguman Resume</t>
  </si>
  <si>
    <t>http://people.bayt.com/louwil-daguman-3046879/</t>
  </si>
  <si>
    <t>Antananarivo</t>
  </si>
  <si>
    <t>Byproduct gas</t>
  </si>
  <si>
    <t>Air Liquide presentation</t>
  </si>
  <si>
    <t>Rocket Fuel</t>
  </si>
  <si>
    <t>http://www.praxair.com/~/media/praxairus/Documents/News%20Releases/2014/Praxair%20Signs%20Long%20Term%20Contract%20in%20Peru.pdf</t>
  </si>
  <si>
    <t>Arianespace</t>
  </si>
  <si>
    <t>Amuy</t>
  </si>
  <si>
    <t>Talejuano</t>
  </si>
  <si>
    <t>http://www.prnewswire.com/news-releases/boc-acquires-foster-wheelers-remaining-stake-in-south-american-hydrogen-projects-82485042.html</t>
  </si>
  <si>
    <t>prnewswire.com</t>
  </si>
  <si>
    <t>Guiana</t>
  </si>
  <si>
    <t>10,12</t>
  </si>
  <si>
    <t>5,13</t>
  </si>
  <si>
    <r>
      <t xml:space="preserve">Hydrogen Analysis Resource Center:  </t>
    </r>
    <r>
      <rPr>
        <b/>
        <i/>
        <sz val="12"/>
        <rFont val="Arial"/>
        <family val="2"/>
      </rPr>
      <t>Merchant Hydrogen Production Plant Capacities in South America, Africa, and Australia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</si>
</sst>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7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vertical="top"/>
    </xf>
    <xf numFmtId="0" fontId="0" fillId="0" borderId="0" xfId="0" applyAlignment="1">
      <alignment horizontal="center"/>
    </xf>
    <xf numFmtId="3" fontId="1" fillId="0" borderId="0" xfId="0" applyNumberFormat="1" applyFont="1" applyBorder="1" applyAlignment="1">
      <alignment horizontal="right" vertical="top" wrapText="1"/>
    </xf>
    <xf numFmtId="3" fontId="1" fillId="2" borderId="0" xfId="0" applyNumberFormat="1" applyFont="1" applyFill="1" applyBorder="1" applyAlignment="1">
      <alignment horizontal="right" vertical="top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0" borderId="0" xfId="0" applyFont="1"/>
    <xf numFmtId="3" fontId="0" fillId="0" borderId="0" xfId="0" applyNumberFormat="1"/>
    <xf numFmtId="0" fontId="4" fillId="0" borderId="0" xfId="1" applyAlignment="1" applyProtection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3" fontId="2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4" fillId="0" borderId="0" xfId="1" applyFill="1" applyAlignment="1" applyProtection="1"/>
    <xf numFmtId="164" fontId="0" fillId="0" borderId="0" xfId="0" applyNumberFormat="1" applyAlignment="1">
      <alignment horizontal="left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top"/>
    </xf>
    <xf numFmtId="3" fontId="1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right" vertical="top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/>
    <xf numFmtId="0" fontId="1" fillId="0" borderId="0" xfId="0" applyFont="1" applyFill="1"/>
    <xf numFmtId="3" fontId="0" fillId="0" borderId="0" xfId="0" applyNumberFormat="1" applyFill="1"/>
    <xf numFmtId="0" fontId="2" fillId="2" borderId="0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3" fontId="2" fillId="0" borderId="0" xfId="0" applyNumberFormat="1" applyFont="1" applyFill="1"/>
    <xf numFmtId="9" fontId="0" fillId="0" borderId="0" xfId="2" applyFont="1" applyFill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10" fillId="3" borderId="0" xfId="0" applyFont="1" applyFill="1" applyBorder="1" applyAlignment="1">
      <alignment horizontal="center" vertical="top"/>
    </xf>
    <xf numFmtId="0" fontId="10" fillId="3" borderId="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8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3"/>
  <sheetViews>
    <sheetView tabSelected="1" zoomScaleNormal="100" workbookViewId="0">
      <pane ySplit="3" topLeftCell="A4" activePane="bottomLeft" state="frozen"/>
      <selection pane="bottomLeft" activeCell="E38" sqref="E38"/>
    </sheetView>
  </sheetViews>
  <sheetFormatPr defaultRowHeight="12.75" x14ac:dyDescent="0.2"/>
  <cols>
    <col min="1" max="1" width="32.7109375" customWidth="1"/>
    <col min="2" max="2" width="15.7109375" customWidth="1"/>
    <col min="3" max="3" width="16.28515625" customWidth="1"/>
    <col min="4" max="4" width="15.7109375" customWidth="1"/>
    <col min="5" max="5" width="12.7109375" customWidth="1"/>
    <col min="6" max="6" width="15.7109375" customWidth="1"/>
    <col min="7" max="7" width="12.7109375" customWidth="1"/>
    <col min="8" max="8" width="10.7109375" customWidth="1"/>
    <col min="9" max="9" width="12.7109375" style="5" customWidth="1"/>
    <col min="10" max="10" width="10.7109375" customWidth="1"/>
    <col min="11" max="11" width="13.7109375" style="7" customWidth="1"/>
    <col min="12" max="12" width="11" style="7" customWidth="1"/>
  </cols>
  <sheetData>
    <row r="1" spans="1:12" s="3" customFormat="1" ht="47.25" customHeight="1" thickBot="1" x14ac:dyDescent="0.25">
      <c r="A1" s="59" t="s">
        <v>93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13.5" thickBot="1" x14ac:dyDescent="0.25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4"/>
    </row>
    <row r="3" spans="1:12" s="4" customFormat="1" ht="44.25" customHeight="1" thickBot="1" x14ac:dyDescent="0.25">
      <c r="A3" s="36" t="s">
        <v>1</v>
      </c>
      <c r="B3" s="37" t="s">
        <v>2</v>
      </c>
      <c r="C3" s="38" t="s">
        <v>13</v>
      </c>
      <c r="D3" s="38" t="s">
        <v>67</v>
      </c>
      <c r="E3" s="38" t="s">
        <v>68</v>
      </c>
      <c r="F3" s="38" t="s">
        <v>34</v>
      </c>
      <c r="G3" s="38" t="s">
        <v>35</v>
      </c>
      <c r="H3" s="38" t="s">
        <v>12</v>
      </c>
      <c r="I3" s="38" t="s">
        <v>8</v>
      </c>
      <c r="J3" s="38" t="s">
        <v>5</v>
      </c>
      <c r="K3" s="38" t="s">
        <v>6</v>
      </c>
      <c r="L3" s="39" t="s">
        <v>7</v>
      </c>
    </row>
    <row r="4" spans="1:12" s="4" customFormat="1" ht="15" customHeight="1" x14ac:dyDescent="0.2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7"/>
    </row>
    <row r="5" spans="1:12" ht="15.75" x14ac:dyDescent="0.25">
      <c r="A5" s="68" t="s">
        <v>30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70"/>
    </row>
    <row r="6" spans="1:12" x14ac:dyDescent="0.2">
      <c r="A6" s="1"/>
      <c r="B6" s="2"/>
      <c r="C6" s="2"/>
      <c r="D6" s="2"/>
      <c r="E6" s="2"/>
      <c r="F6" s="2"/>
      <c r="G6" s="2"/>
      <c r="H6" s="12"/>
      <c r="I6" s="8"/>
      <c r="J6" s="8"/>
      <c r="K6" s="14"/>
      <c r="L6" s="28"/>
    </row>
    <row r="7" spans="1:12" x14ac:dyDescent="0.2">
      <c r="A7" s="25" t="s">
        <v>4</v>
      </c>
      <c r="B7" s="6" t="s">
        <v>73</v>
      </c>
      <c r="C7" s="6" t="s">
        <v>90</v>
      </c>
      <c r="D7" s="6" t="s">
        <v>66</v>
      </c>
      <c r="E7" s="24" t="s">
        <v>69</v>
      </c>
      <c r="F7" s="6" t="s">
        <v>85</v>
      </c>
      <c r="G7" s="6" t="s">
        <v>83</v>
      </c>
      <c r="H7" s="12">
        <f>J7*H$13/J$13</f>
        <v>1158.1621913387416</v>
      </c>
      <c r="I7" s="26">
        <f t="shared" ref="I7" si="0">H7*24/1000*3.2808^3*288.7/273.15</f>
        <v>1037.4459334508929</v>
      </c>
      <c r="J7" s="26">
        <v>2500</v>
      </c>
      <c r="K7" s="29">
        <v>77</v>
      </c>
      <c r="L7" s="30">
        <v>1990</v>
      </c>
    </row>
    <row r="8" spans="1:12" x14ac:dyDescent="0.2">
      <c r="A8" s="1"/>
      <c r="B8" s="2"/>
      <c r="C8" s="2"/>
      <c r="D8" s="2"/>
      <c r="E8" s="2"/>
      <c r="F8" s="2"/>
      <c r="G8" s="2"/>
      <c r="H8" s="12"/>
      <c r="I8" s="8"/>
      <c r="J8" s="8"/>
      <c r="K8" s="14"/>
      <c r="L8" s="28"/>
    </row>
    <row r="9" spans="1:12" x14ac:dyDescent="0.2">
      <c r="A9" s="53" t="s">
        <v>32</v>
      </c>
      <c r="B9" s="54"/>
      <c r="C9" s="54"/>
      <c r="D9" s="48"/>
      <c r="E9" s="48"/>
      <c r="F9" s="44"/>
      <c r="G9" s="44"/>
      <c r="H9" s="9">
        <f>SUM(H7:H7)</f>
        <v>1158.1621913387416</v>
      </c>
      <c r="I9" s="9">
        <f>SUM(I7:I7)</f>
        <v>1037.4459334508929</v>
      </c>
      <c r="J9" s="9">
        <f>SUM(J7:J7)</f>
        <v>2500</v>
      </c>
      <c r="K9" s="31"/>
      <c r="L9" s="32"/>
    </row>
    <row r="10" spans="1:12" x14ac:dyDescent="0.2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71"/>
    </row>
    <row r="11" spans="1:12" ht="15.75" x14ac:dyDescent="0.2">
      <c r="A11" s="50" t="s">
        <v>31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2"/>
    </row>
    <row r="12" spans="1:12" x14ac:dyDescent="0.2">
      <c r="A12" s="1"/>
      <c r="B12" s="2"/>
      <c r="C12" s="2"/>
      <c r="D12" s="2"/>
      <c r="E12" s="2"/>
      <c r="F12" s="2"/>
      <c r="G12" s="2"/>
      <c r="H12" s="12"/>
      <c r="I12" s="8"/>
      <c r="J12" s="8"/>
      <c r="K12" s="19"/>
      <c r="L12" s="28"/>
    </row>
    <row r="13" spans="1:12" x14ac:dyDescent="0.2">
      <c r="A13" s="25" t="s">
        <v>4</v>
      </c>
      <c r="B13" s="6" t="s">
        <v>23</v>
      </c>
      <c r="C13" s="6" t="s">
        <v>19</v>
      </c>
      <c r="D13" s="6" t="s">
        <v>66</v>
      </c>
      <c r="E13" s="24" t="s">
        <v>69</v>
      </c>
      <c r="F13" s="6" t="s">
        <v>63</v>
      </c>
      <c r="G13" s="6" t="s">
        <v>36</v>
      </c>
      <c r="H13" s="12">
        <v>15400</v>
      </c>
      <c r="I13" s="26">
        <f t="shared" ref="I13" si="1">H13*24/1000*3.2808^3*288.7/273.15</f>
        <v>13794.844534404994</v>
      </c>
      <c r="J13" s="26">
        <f t="shared" ref="J13" si="2">I13/0.7302/519.69*2.016/2.2046*1000</f>
        <v>33242.321574577669</v>
      </c>
      <c r="K13" s="29">
        <v>7</v>
      </c>
      <c r="L13" s="30">
        <v>2009</v>
      </c>
    </row>
    <row r="14" spans="1:12" x14ac:dyDescent="0.2">
      <c r="A14" s="25" t="s">
        <v>4</v>
      </c>
      <c r="B14" s="6"/>
      <c r="C14" s="6" t="s">
        <v>19</v>
      </c>
      <c r="D14" s="6" t="s">
        <v>81</v>
      </c>
      <c r="E14" s="24" t="s">
        <v>69</v>
      </c>
      <c r="F14" s="6"/>
      <c r="G14" s="6"/>
      <c r="H14" s="12"/>
      <c r="I14" s="26"/>
      <c r="J14" s="26"/>
      <c r="K14" s="29">
        <v>10</v>
      </c>
      <c r="L14" s="30"/>
    </row>
    <row r="15" spans="1:12" x14ac:dyDescent="0.2">
      <c r="A15" s="25" t="s">
        <v>4</v>
      </c>
      <c r="B15" s="6"/>
      <c r="C15" s="6" t="s">
        <v>19</v>
      </c>
      <c r="D15" s="6" t="s">
        <v>81</v>
      </c>
      <c r="E15" s="24" t="s">
        <v>69</v>
      </c>
      <c r="F15" s="6"/>
      <c r="G15" s="6"/>
      <c r="H15" s="12">
        <f>70000-H13</f>
        <v>54600</v>
      </c>
      <c r="I15" s="26"/>
      <c r="J15" s="26"/>
      <c r="K15" s="40" t="s">
        <v>91</v>
      </c>
      <c r="L15" s="30"/>
    </row>
    <row r="16" spans="1:12" x14ac:dyDescent="0.2">
      <c r="A16" s="25" t="s">
        <v>4</v>
      </c>
      <c r="B16" s="6"/>
      <c r="C16" s="6" t="s">
        <v>21</v>
      </c>
      <c r="D16" s="6" t="s">
        <v>81</v>
      </c>
      <c r="E16" s="24" t="s">
        <v>69</v>
      </c>
      <c r="F16" s="6"/>
      <c r="G16" s="6"/>
      <c r="H16" s="12"/>
      <c r="I16" s="26"/>
      <c r="J16" s="26"/>
      <c r="K16" s="29">
        <v>10</v>
      </c>
      <c r="L16" s="30"/>
    </row>
    <row r="17" spans="1:15" x14ac:dyDescent="0.2">
      <c r="A17" s="25" t="s">
        <v>4</v>
      </c>
      <c r="B17" s="6" t="s">
        <v>74</v>
      </c>
      <c r="C17" s="6" t="s">
        <v>29</v>
      </c>
      <c r="D17" s="6" t="s">
        <v>66</v>
      </c>
      <c r="E17" s="24" t="s">
        <v>69</v>
      </c>
      <c r="F17" s="6" t="s">
        <v>76</v>
      </c>
      <c r="G17" s="6" t="s">
        <v>38</v>
      </c>
      <c r="H17" s="12"/>
      <c r="I17" s="26"/>
      <c r="J17" s="26"/>
      <c r="K17" s="29">
        <v>8</v>
      </c>
      <c r="L17" s="30">
        <v>2002</v>
      </c>
    </row>
    <row r="18" spans="1:15" x14ac:dyDescent="0.2">
      <c r="A18" s="25" t="s">
        <v>4</v>
      </c>
      <c r="B18" s="6"/>
      <c r="C18" s="6" t="s">
        <v>29</v>
      </c>
      <c r="D18" s="6"/>
      <c r="E18" s="24"/>
      <c r="F18" s="6"/>
      <c r="G18" s="6"/>
      <c r="H18" s="12"/>
      <c r="I18" s="26"/>
      <c r="J18" s="26"/>
      <c r="K18" s="29">
        <v>10</v>
      </c>
      <c r="L18" s="30"/>
    </row>
    <row r="19" spans="1:15" x14ac:dyDescent="0.2">
      <c r="A19" s="25" t="s">
        <v>4</v>
      </c>
      <c r="B19" s="6" t="s">
        <v>80</v>
      </c>
      <c r="C19" s="6" t="s">
        <v>77</v>
      </c>
      <c r="D19" s="6" t="s">
        <v>66</v>
      </c>
      <c r="E19" s="24" t="s">
        <v>69</v>
      </c>
      <c r="F19" s="6"/>
      <c r="G19" s="6"/>
      <c r="H19" s="12">
        <v>18125</v>
      </c>
      <c r="I19" s="26">
        <f t="shared" ref="I19" si="3">H19*24/1000*3.2808^3*288.7/273.15</f>
        <v>16235.815401694188</v>
      </c>
      <c r="J19" s="26">
        <f t="shared" ref="J19" si="4">I19/0.7302/519.69*2.016/2.2046*1000</f>
        <v>39124.485619429885</v>
      </c>
      <c r="K19" s="29">
        <v>9</v>
      </c>
      <c r="L19" s="30"/>
    </row>
    <row r="20" spans="1:15" x14ac:dyDescent="0.2">
      <c r="A20" s="25" t="s">
        <v>4</v>
      </c>
      <c r="B20" s="6" t="s">
        <v>72</v>
      </c>
      <c r="C20" s="6" t="s">
        <v>17</v>
      </c>
      <c r="D20" s="6" t="s">
        <v>66</v>
      </c>
      <c r="E20" s="24"/>
      <c r="F20" s="6"/>
      <c r="G20" s="6"/>
      <c r="H20" s="12"/>
      <c r="I20" s="26"/>
      <c r="J20" s="26"/>
      <c r="K20" s="29">
        <v>1</v>
      </c>
      <c r="L20" s="30"/>
    </row>
    <row r="21" spans="1:15" x14ac:dyDescent="0.2">
      <c r="A21" s="25" t="s">
        <v>16</v>
      </c>
      <c r="B21" s="6" t="s">
        <v>41</v>
      </c>
      <c r="C21" s="6" t="s">
        <v>29</v>
      </c>
      <c r="D21" s="6"/>
      <c r="E21" s="24" t="s">
        <v>70</v>
      </c>
      <c r="F21" s="6"/>
      <c r="G21" s="6"/>
      <c r="K21" s="29">
        <v>3</v>
      </c>
      <c r="L21" s="30">
        <v>1997</v>
      </c>
    </row>
    <row r="22" spans="1:15" x14ac:dyDescent="0.2">
      <c r="A22" s="25" t="s">
        <v>16</v>
      </c>
      <c r="B22" s="6" t="s">
        <v>48</v>
      </c>
      <c r="C22" s="6" t="s">
        <v>47</v>
      </c>
      <c r="D22" s="6"/>
      <c r="E22" s="6"/>
      <c r="F22" s="6" t="s">
        <v>51</v>
      </c>
      <c r="G22" s="6" t="s">
        <v>42</v>
      </c>
      <c r="H22" s="43">
        <v>5200</v>
      </c>
      <c r="I22" s="26">
        <f>H22*24/1000*3.2808^3*288.7/273.15</f>
        <v>4657.999453175712</v>
      </c>
      <c r="J22" s="26">
        <f>I22/0.7302/519.69*2.016/2.2046*1000</f>
        <v>11224.680012195056</v>
      </c>
      <c r="K22" s="29">
        <v>4</v>
      </c>
      <c r="L22" s="30"/>
    </row>
    <row r="23" spans="1:15" x14ac:dyDescent="0.2">
      <c r="A23" s="25" t="s">
        <v>18</v>
      </c>
      <c r="B23" s="27" t="s">
        <v>20</v>
      </c>
      <c r="C23" s="6" t="s">
        <v>19</v>
      </c>
      <c r="D23" s="6"/>
      <c r="E23" s="6"/>
      <c r="F23" s="6"/>
      <c r="G23" s="6"/>
      <c r="H23" s="12"/>
      <c r="I23" s="26"/>
      <c r="J23" s="26"/>
      <c r="K23" s="29">
        <v>1</v>
      </c>
      <c r="L23" s="30"/>
    </row>
    <row r="24" spans="1:15" x14ac:dyDescent="0.2">
      <c r="A24" s="25" t="s">
        <v>24</v>
      </c>
      <c r="B24" s="6" t="s">
        <v>25</v>
      </c>
      <c r="C24" s="6" t="s">
        <v>26</v>
      </c>
      <c r="D24" s="6"/>
      <c r="E24" s="24" t="s">
        <v>69</v>
      </c>
      <c r="F24" s="6" t="s">
        <v>37</v>
      </c>
      <c r="G24" s="6" t="s">
        <v>36</v>
      </c>
      <c r="H24" s="12">
        <f>I24*1000/24/3.2808^3*273.15/288.706</f>
        <v>150705.3441763061</v>
      </c>
      <c r="I24" s="26">
        <v>135000</v>
      </c>
      <c r="J24" s="26">
        <f>I24/0.7302/519.69*2.016/2.2046*1000</f>
        <v>325318.15790858795</v>
      </c>
      <c r="K24" s="29">
        <v>2</v>
      </c>
      <c r="L24" s="30">
        <v>2014</v>
      </c>
    </row>
    <row r="25" spans="1:15" x14ac:dyDescent="0.2">
      <c r="A25" s="25" t="s">
        <v>24</v>
      </c>
      <c r="B25" s="6" t="s">
        <v>25</v>
      </c>
      <c r="C25" s="6" t="s">
        <v>26</v>
      </c>
      <c r="D25" s="6"/>
      <c r="E25" s="24" t="s">
        <v>69</v>
      </c>
      <c r="F25" s="6" t="s">
        <v>37</v>
      </c>
      <c r="G25" s="6" t="s">
        <v>36</v>
      </c>
      <c r="H25" s="12">
        <f>I25*1000/24/3.2808^3*273.15/288.706</f>
        <v>150705.3441763061</v>
      </c>
      <c r="I25" s="26">
        <v>135000</v>
      </c>
      <c r="J25" s="26">
        <f>I25/0.7302/519.69*2.016/2.2046*1000</f>
        <v>325318.15790858795</v>
      </c>
      <c r="K25" s="24">
        <v>2</v>
      </c>
      <c r="L25" s="30">
        <v>2014</v>
      </c>
    </row>
    <row r="26" spans="1:15" x14ac:dyDescent="0.2">
      <c r="A26" s="25" t="s">
        <v>52</v>
      </c>
      <c r="B26" s="6" t="s">
        <v>60</v>
      </c>
      <c r="C26" s="6" t="s">
        <v>21</v>
      </c>
      <c r="D26" s="6" t="s">
        <v>66</v>
      </c>
      <c r="E26" s="24" t="s">
        <v>69</v>
      </c>
      <c r="F26" s="6"/>
      <c r="G26" s="6"/>
      <c r="H26" s="12"/>
      <c r="I26" s="26"/>
      <c r="J26" s="26"/>
      <c r="K26" s="29">
        <v>6</v>
      </c>
      <c r="L26" s="30"/>
    </row>
    <row r="27" spans="1:15" x14ac:dyDescent="0.2">
      <c r="A27" s="25" t="s">
        <v>52</v>
      </c>
      <c r="B27" s="6" t="s">
        <v>53</v>
      </c>
      <c r="C27" s="6" t="s">
        <v>21</v>
      </c>
      <c r="D27" s="6"/>
      <c r="E27" s="24" t="s">
        <v>69</v>
      </c>
      <c r="F27" s="6" t="s">
        <v>54</v>
      </c>
      <c r="G27" s="6" t="s">
        <v>36</v>
      </c>
      <c r="H27" s="12">
        <f>I27*1000/24/3.2808^3*273.15/288.706</f>
        <v>40303.206644317812</v>
      </c>
      <c r="I27" s="26">
        <f>J27*I30/J30</f>
        <v>36103.118484091079</v>
      </c>
      <c r="J27" s="26">
        <v>87000</v>
      </c>
      <c r="K27" s="29">
        <v>6</v>
      </c>
      <c r="L27" s="30">
        <v>2000</v>
      </c>
    </row>
    <row r="28" spans="1:15" x14ac:dyDescent="0.2">
      <c r="A28" s="25" t="s">
        <v>52</v>
      </c>
      <c r="B28" s="6" t="s">
        <v>59</v>
      </c>
      <c r="C28" s="6" t="s">
        <v>21</v>
      </c>
      <c r="D28" s="6" t="s">
        <v>71</v>
      </c>
      <c r="E28" s="24" t="s">
        <v>69</v>
      </c>
      <c r="F28" s="6" t="s">
        <v>54</v>
      </c>
      <c r="G28" s="6" t="s">
        <v>36</v>
      </c>
      <c r="H28" s="12"/>
      <c r="I28" s="26"/>
      <c r="J28" s="26"/>
      <c r="K28" s="29">
        <v>6</v>
      </c>
      <c r="L28" s="30"/>
    </row>
    <row r="29" spans="1:15" x14ac:dyDescent="0.2">
      <c r="A29" s="25" t="s">
        <v>52</v>
      </c>
      <c r="B29" s="6" t="s">
        <v>87</v>
      </c>
      <c r="C29" s="6" t="s">
        <v>57</v>
      </c>
      <c r="D29" s="6" t="s">
        <v>66</v>
      </c>
      <c r="E29" s="24" t="s">
        <v>69</v>
      </c>
      <c r="F29" s="6" t="s">
        <v>58</v>
      </c>
      <c r="G29" s="6" t="s">
        <v>36</v>
      </c>
      <c r="H29" s="43">
        <f t="shared" ref="H29:H30" si="5">I29*1000/24/3.2808^3*273.15/288.706</f>
        <v>8930.6870622996194</v>
      </c>
      <c r="I29" s="26">
        <v>8000</v>
      </c>
      <c r="J29" s="26">
        <f t="shared" ref="J29:J30" si="6">I29/0.7302/519.69*2.016/2.2046*1000</f>
        <v>19278.113061249656</v>
      </c>
      <c r="K29" s="40" t="s">
        <v>92</v>
      </c>
      <c r="L29" s="30">
        <v>1996</v>
      </c>
    </row>
    <row r="30" spans="1:15" x14ac:dyDescent="0.2">
      <c r="A30" s="25" t="s">
        <v>52</v>
      </c>
      <c r="B30" s="6" t="s">
        <v>86</v>
      </c>
      <c r="C30" s="6" t="s">
        <v>26</v>
      </c>
      <c r="D30" s="6" t="s">
        <v>66</v>
      </c>
      <c r="E30" s="24" t="s">
        <v>69</v>
      </c>
      <c r="F30" s="6" t="s">
        <v>37</v>
      </c>
      <c r="G30" s="6" t="s">
        <v>36</v>
      </c>
      <c r="H30" s="43">
        <f t="shared" si="5"/>
        <v>55816.794139372629</v>
      </c>
      <c r="I30" s="26">
        <v>50000</v>
      </c>
      <c r="J30" s="26">
        <f t="shared" si="6"/>
        <v>120488.20663281034</v>
      </c>
      <c r="K30" s="40" t="s">
        <v>92</v>
      </c>
      <c r="L30" s="30">
        <v>1997</v>
      </c>
    </row>
    <row r="31" spans="1:15" x14ac:dyDescent="0.2">
      <c r="A31" s="25" t="s">
        <v>3</v>
      </c>
      <c r="B31" s="6" t="s">
        <v>46</v>
      </c>
      <c r="C31" s="6" t="s">
        <v>44</v>
      </c>
      <c r="D31" s="6" t="s">
        <v>66</v>
      </c>
      <c r="E31" s="24" t="s">
        <v>69</v>
      </c>
      <c r="F31" s="6" t="s">
        <v>45</v>
      </c>
      <c r="G31" s="6" t="s">
        <v>36</v>
      </c>
      <c r="H31" s="43">
        <f t="shared" ref="H31" si="7">I31*1000/24/3.2808^3*273.15/288.706</f>
        <v>13396.030593449432</v>
      </c>
      <c r="I31" s="26">
        <v>12000</v>
      </c>
      <c r="J31" s="26">
        <f t="shared" ref="J31" si="8">I31/0.7302/519.69*2.016/2.2046*1000</f>
        <v>28917.169591874488</v>
      </c>
      <c r="K31" s="29">
        <v>11</v>
      </c>
      <c r="L31" s="30">
        <v>2016</v>
      </c>
      <c r="O31" s="18"/>
    </row>
    <row r="32" spans="1:15" x14ac:dyDescent="0.2">
      <c r="A32" s="25"/>
      <c r="B32" s="27"/>
      <c r="C32" s="6"/>
      <c r="D32" s="6"/>
      <c r="E32" s="6"/>
      <c r="F32" s="6"/>
      <c r="G32" s="6"/>
      <c r="H32" s="12"/>
      <c r="I32" s="26"/>
      <c r="J32" s="26"/>
      <c r="K32" s="29"/>
      <c r="L32" s="30"/>
    </row>
    <row r="33" spans="1:12" x14ac:dyDescent="0.2">
      <c r="A33" s="53" t="s">
        <v>33</v>
      </c>
      <c r="B33" s="54"/>
      <c r="C33" s="54"/>
      <c r="D33" s="48"/>
      <c r="E33" s="48"/>
      <c r="F33" s="44"/>
      <c r="G33" s="44"/>
      <c r="H33" s="10">
        <f>SUM(H13:H32)</f>
        <v>513182.40679205174</v>
      </c>
      <c r="I33" s="10">
        <f>SUM(I13:I32)</f>
        <v>410791.77787336597</v>
      </c>
      <c r="J33" s="10">
        <f>SUM(J13:J32)</f>
        <v>989911.29230931285</v>
      </c>
      <c r="K33" s="31"/>
      <c r="L33" s="32"/>
    </row>
    <row r="34" spans="1:12" x14ac:dyDescent="0.2">
      <c r="A34" s="55"/>
      <c r="B34" s="56"/>
      <c r="C34" s="56"/>
      <c r="D34" s="56"/>
      <c r="E34" s="56"/>
      <c r="F34" s="56"/>
      <c r="G34" s="56"/>
      <c r="H34" s="56"/>
      <c r="I34" s="56"/>
      <c r="J34" s="8"/>
      <c r="K34" s="14"/>
      <c r="L34" s="28"/>
    </row>
    <row r="35" spans="1:12" ht="13.5" thickBot="1" x14ac:dyDescent="0.25">
      <c r="A35" s="57" t="s">
        <v>0</v>
      </c>
      <c r="B35" s="58"/>
      <c r="C35" s="58"/>
      <c r="D35" s="49"/>
      <c r="E35" s="49"/>
      <c r="F35" s="45"/>
      <c r="G35" s="45"/>
      <c r="H35" s="33">
        <f>H33+H9</f>
        <v>514340.56898339046</v>
      </c>
      <c r="I35" s="33">
        <f>I33+I9</f>
        <v>411829.22380681685</v>
      </c>
      <c r="J35" s="33">
        <f>J33+J9</f>
        <v>992411.29230931285</v>
      </c>
      <c r="K35" s="34"/>
      <c r="L35" s="35"/>
    </row>
    <row r="36" spans="1:12" x14ac:dyDescent="0.2">
      <c r="A36" s="15"/>
      <c r="B36" s="15"/>
      <c r="C36" s="15"/>
      <c r="D36" s="15"/>
      <c r="E36" s="15"/>
      <c r="F36" s="15"/>
      <c r="G36" s="15"/>
      <c r="H36" s="15"/>
      <c r="I36" s="16"/>
      <c r="J36" s="16"/>
      <c r="K36" s="17"/>
    </row>
    <row r="37" spans="1:12" x14ac:dyDescent="0.2">
      <c r="A37" s="42" t="s">
        <v>4</v>
      </c>
      <c r="C37" s="18"/>
      <c r="D37" s="18"/>
      <c r="E37" s="18"/>
      <c r="F37" s="18"/>
      <c r="G37" s="18"/>
      <c r="H37" s="46">
        <f>SUM(H13:H20)+H7</f>
        <v>89283.162191338735</v>
      </c>
      <c r="I37" s="46">
        <f>SUM(I13:I20)+I7</f>
        <v>31068.105869550076</v>
      </c>
      <c r="J37" s="46">
        <f>SUM(J13:J20)+J7</f>
        <v>74866.807194007561</v>
      </c>
      <c r="K37" s="47">
        <f>J37/J$35</f>
        <v>7.5439293944141478E-2</v>
      </c>
    </row>
    <row r="38" spans="1:12" x14ac:dyDescent="0.2">
      <c r="A38" s="4" t="s">
        <v>16</v>
      </c>
      <c r="B38" s="11"/>
      <c r="H38" s="46">
        <f>SUM(H21:H22)</f>
        <v>5200</v>
      </c>
      <c r="I38" s="46">
        <f>SUM(I21:I22)</f>
        <v>4657.999453175712</v>
      </c>
      <c r="J38" s="46">
        <f>SUM(J21:J22)</f>
        <v>11224.680012195056</v>
      </c>
      <c r="K38" s="47">
        <f>J38/J$35</f>
        <v>1.1310512182983675E-2</v>
      </c>
    </row>
    <row r="39" spans="1:12" x14ac:dyDescent="0.2">
      <c r="A39" s="4" t="s">
        <v>24</v>
      </c>
      <c r="B39" s="11"/>
      <c r="H39" s="46">
        <f>H24+H25</f>
        <v>301410.6883526122</v>
      </c>
      <c r="I39" s="46">
        <f t="shared" ref="I39:J39" si="9">I24+I25</f>
        <v>270000</v>
      </c>
      <c r="J39" s="46">
        <f t="shared" si="9"/>
        <v>650636.3158171759</v>
      </c>
      <c r="K39" s="47">
        <f>J39/J$35</f>
        <v>0.65561156030698087</v>
      </c>
    </row>
    <row r="40" spans="1:12" x14ac:dyDescent="0.2">
      <c r="A40" s="4" t="s">
        <v>14</v>
      </c>
      <c r="B40" s="13"/>
      <c r="C40" s="13"/>
      <c r="D40" s="13"/>
      <c r="E40" s="13"/>
      <c r="F40" s="13"/>
      <c r="G40" s="13"/>
      <c r="H40" s="46">
        <f>SUM(H26:H30)</f>
        <v>105050.68784599006</v>
      </c>
      <c r="I40" s="46">
        <f>SUM(I26:I30)</f>
        <v>94103.118484091072</v>
      </c>
      <c r="J40" s="46">
        <f>SUM(J26:J30)</f>
        <v>226766.31969406002</v>
      </c>
      <c r="K40" s="47">
        <f>J40/J$35</f>
        <v>0.22850034199669497</v>
      </c>
    </row>
    <row r="41" spans="1:12" x14ac:dyDescent="0.2">
      <c r="A41" s="4" t="s">
        <v>3</v>
      </c>
      <c r="B41" s="13"/>
      <c r="H41" s="46">
        <f>+SUM(H31:H31)</f>
        <v>13396.030593449432</v>
      </c>
      <c r="I41" s="46">
        <f>+SUM(I31:I31)</f>
        <v>12000</v>
      </c>
      <c r="J41" s="46">
        <f>+SUM(J31:J31)</f>
        <v>28917.169591874488</v>
      </c>
      <c r="K41" s="47">
        <f>J41/J$35</f>
        <v>2.9138291569199153E-2</v>
      </c>
    </row>
    <row r="42" spans="1:12" x14ac:dyDescent="0.2">
      <c r="A42" s="4" t="s">
        <v>43</v>
      </c>
      <c r="B42" s="18"/>
      <c r="H42" s="46">
        <f>H35-SUM(H37:H41)</f>
        <v>0</v>
      </c>
      <c r="I42" s="46">
        <f>I35-SUM(I37:I41)</f>
        <v>0</v>
      </c>
      <c r="J42" s="46">
        <f>J35-SUM(J37:J41)</f>
        <v>0</v>
      </c>
      <c r="K42" s="47">
        <f>J42/J$35</f>
        <v>0</v>
      </c>
    </row>
    <row r="43" spans="1:12" x14ac:dyDescent="0.2">
      <c r="B43" s="18"/>
    </row>
    <row r="44" spans="1:12" x14ac:dyDescent="0.2">
      <c r="B44" s="18"/>
    </row>
    <row r="45" spans="1:12" x14ac:dyDescent="0.2">
      <c r="B45" s="18"/>
    </row>
    <row r="46" spans="1:12" x14ac:dyDescent="0.2">
      <c r="B46" s="18"/>
    </row>
    <row r="47" spans="1:12" x14ac:dyDescent="0.2">
      <c r="B47" s="18"/>
    </row>
    <row r="48" spans="1:12" x14ac:dyDescent="0.2">
      <c r="B48" s="18"/>
    </row>
    <row r="49" spans="2:2" x14ac:dyDescent="0.2">
      <c r="B49" s="18"/>
    </row>
    <row r="50" spans="2:2" x14ac:dyDescent="0.2">
      <c r="B50" s="18"/>
    </row>
    <row r="51" spans="2:2" x14ac:dyDescent="0.2">
      <c r="B51" s="18"/>
    </row>
    <row r="52" spans="2:2" x14ac:dyDescent="0.2">
      <c r="B52" s="18"/>
    </row>
    <row r="53" spans="2:2" x14ac:dyDescent="0.2">
      <c r="B53" s="18"/>
    </row>
    <row r="54" spans="2:2" x14ac:dyDescent="0.2">
      <c r="B54" s="18"/>
    </row>
    <row r="55" spans="2:2" x14ac:dyDescent="0.2">
      <c r="B55" s="18"/>
    </row>
    <row r="56" spans="2:2" x14ac:dyDescent="0.2">
      <c r="B56" s="18"/>
    </row>
    <row r="57" spans="2:2" x14ac:dyDescent="0.2">
      <c r="B57" s="18"/>
    </row>
    <row r="58" spans="2:2" x14ac:dyDescent="0.2">
      <c r="B58" s="18"/>
    </row>
    <row r="59" spans="2:2" x14ac:dyDescent="0.2">
      <c r="B59" s="18"/>
    </row>
    <row r="60" spans="2:2" x14ac:dyDescent="0.2">
      <c r="B60" s="18"/>
    </row>
    <row r="61" spans="2:2" x14ac:dyDescent="0.2">
      <c r="B61" s="18"/>
    </row>
    <row r="62" spans="2:2" x14ac:dyDescent="0.2">
      <c r="B62" s="18"/>
    </row>
    <row r="63" spans="2:2" x14ac:dyDescent="0.2">
      <c r="B63" s="20"/>
    </row>
    <row r="64" spans="2:2" x14ac:dyDescent="0.2">
      <c r="B64" s="18"/>
    </row>
    <row r="65" spans="2:9" x14ac:dyDescent="0.2">
      <c r="B65" s="20"/>
    </row>
    <row r="66" spans="2:9" x14ac:dyDescent="0.2">
      <c r="B66" s="18"/>
    </row>
    <row r="67" spans="2:9" x14ac:dyDescent="0.2">
      <c r="B67" s="20"/>
    </row>
    <row r="68" spans="2:9" x14ac:dyDescent="0.2">
      <c r="B68" s="18"/>
    </row>
    <row r="69" spans="2:9" x14ac:dyDescent="0.2">
      <c r="B69" s="18"/>
    </row>
    <row r="70" spans="2:9" x14ac:dyDescent="0.2">
      <c r="B70" s="20"/>
    </row>
    <row r="71" spans="2:9" x14ac:dyDescent="0.2">
      <c r="B71" s="20"/>
    </row>
    <row r="72" spans="2:9" x14ac:dyDescent="0.2">
      <c r="B72" s="18"/>
    </row>
    <row r="73" spans="2:9" x14ac:dyDescent="0.2">
      <c r="B73" s="18"/>
    </row>
    <row r="74" spans="2:9" x14ac:dyDescent="0.2">
      <c r="B74" s="18"/>
    </row>
    <row r="75" spans="2:9" x14ac:dyDescent="0.2">
      <c r="B75" s="18"/>
    </row>
    <row r="76" spans="2:9" x14ac:dyDescent="0.2">
      <c r="B76" s="20"/>
      <c r="I76" s="21"/>
    </row>
    <row r="77" spans="2:9" x14ac:dyDescent="0.2">
      <c r="B77" s="18"/>
    </row>
    <row r="78" spans="2:9" x14ac:dyDescent="0.2">
      <c r="B78" s="18"/>
    </row>
    <row r="79" spans="2:9" x14ac:dyDescent="0.2">
      <c r="B79" s="20"/>
    </row>
    <row r="80" spans="2:9" x14ac:dyDescent="0.2">
      <c r="B80" s="13"/>
    </row>
    <row r="83" spans="2:2" x14ac:dyDescent="0.2">
      <c r="B83" s="13"/>
    </row>
  </sheetData>
  <sortState ref="A20:L125">
    <sortCondition ref="A20:A125"/>
    <sortCondition ref="C20:C125"/>
    <sortCondition ref="B20:B125"/>
  </sortState>
  <mergeCells count="10">
    <mergeCell ref="A11:L11"/>
    <mergeCell ref="A33:C33"/>
    <mergeCell ref="A34:I34"/>
    <mergeCell ref="A35:C35"/>
    <mergeCell ref="A1:L1"/>
    <mergeCell ref="A2:L2"/>
    <mergeCell ref="A4:L4"/>
    <mergeCell ref="A5:L5"/>
    <mergeCell ref="A9:C9"/>
    <mergeCell ref="A10:L10"/>
  </mergeCells>
  <printOptions horizontalCentered="1" gridLines="1"/>
  <pageMargins left="0.75" right="0.75" top="1" bottom="1" header="0.5" footer="0.5"/>
  <pageSetup scale="85" fitToHeight="2" orientation="portrait" r:id="rId1"/>
  <headerFooter alignWithMargins="0">
    <oddFooter>&amp;R&amp;F
&amp;A
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workbookViewId="0">
      <pane ySplit="1" topLeftCell="A2" activePane="bottomLeft" state="frozen"/>
      <selection pane="bottomLeft" activeCell="B18" sqref="B18"/>
    </sheetView>
  </sheetViews>
  <sheetFormatPr defaultRowHeight="12.75" x14ac:dyDescent="0.2"/>
  <cols>
    <col min="1" max="1" width="12.7109375" style="7" customWidth="1"/>
    <col min="2" max="2" width="55.7109375" customWidth="1"/>
    <col min="3" max="3" width="150.7109375" customWidth="1"/>
    <col min="4" max="4" width="12.7109375" style="7" customWidth="1"/>
    <col min="5" max="5" width="11" style="7" customWidth="1"/>
  </cols>
  <sheetData>
    <row r="1" spans="1:3" ht="15.75" x14ac:dyDescent="0.25">
      <c r="A1" s="23" t="s">
        <v>10</v>
      </c>
      <c r="B1" s="22" t="s">
        <v>11</v>
      </c>
      <c r="C1" s="22" t="s">
        <v>9</v>
      </c>
    </row>
    <row r="2" spans="1:3" x14ac:dyDescent="0.2">
      <c r="A2" s="17">
        <v>1</v>
      </c>
      <c r="B2" s="42" t="s">
        <v>22</v>
      </c>
      <c r="C2" s="18"/>
    </row>
    <row r="3" spans="1:3" x14ac:dyDescent="0.2">
      <c r="A3" s="17">
        <v>2</v>
      </c>
      <c r="B3" s="41" t="s">
        <v>28</v>
      </c>
      <c r="C3" s="18" t="s">
        <v>27</v>
      </c>
    </row>
    <row r="4" spans="1:3" x14ac:dyDescent="0.2">
      <c r="A4" s="17">
        <v>3</v>
      </c>
      <c r="B4" s="42" t="s">
        <v>39</v>
      </c>
      <c r="C4" s="18" t="s">
        <v>40</v>
      </c>
    </row>
    <row r="5" spans="1:3" x14ac:dyDescent="0.2">
      <c r="A5" s="17">
        <v>4</v>
      </c>
      <c r="B5" s="42" t="s">
        <v>50</v>
      </c>
      <c r="C5" s="18" t="s">
        <v>49</v>
      </c>
    </row>
    <row r="6" spans="1:3" x14ac:dyDescent="0.2">
      <c r="A6" s="17">
        <v>5</v>
      </c>
      <c r="B6" s="42" t="s">
        <v>55</v>
      </c>
      <c r="C6" s="18" t="s">
        <v>56</v>
      </c>
    </row>
    <row r="7" spans="1:3" x14ac:dyDescent="0.2">
      <c r="A7" s="17">
        <v>6</v>
      </c>
      <c r="B7" s="42" t="s">
        <v>61</v>
      </c>
      <c r="C7" s="18" t="s">
        <v>62</v>
      </c>
    </row>
    <row r="8" spans="1:3" x14ac:dyDescent="0.2">
      <c r="A8" s="17">
        <v>7</v>
      </c>
      <c r="B8" s="42" t="s">
        <v>64</v>
      </c>
      <c r="C8" s="18" t="s">
        <v>65</v>
      </c>
    </row>
    <row r="9" spans="1:3" x14ac:dyDescent="0.2">
      <c r="A9" s="17">
        <v>8</v>
      </c>
      <c r="B9" s="42" t="s">
        <v>15</v>
      </c>
      <c r="C9" t="s">
        <v>75</v>
      </c>
    </row>
    <row r="10" spans="1:3" x14ac:dyDescent="0.2">
      <c r="A10" s="17">
        <v>9</v>
      </c>
      <c r="B10" s="42" t="s">
        <v>78</v>
      </c>
      <c r="C10" s="13" t="s">
        <v>79</v>
      </c>
    </row>
    <row r="11" spans="1:3" x14ac:dyDescent="0.2">
      <c r="A11" s="17">
        <v>10</v>
      </c>
      <c r="B11" s="42" t="s">
        <v>82</v>
      </c>
    </row>
    <row r="12" spans="1:3" x14ac:dyDescent="0.2">
      <c r="A12" s="17">
        <v>11</v>
      </c>
      <c r="B12" s="42" t="s">
        <v>3</v>
      </c>
      <c r="C12" t="s">
        <v>84</v>
      </c>
    </row>
    <row r="13" spans="1:3" x14ac:dyDescent="0.2">
      <c r="A13" s="17">
        <v>12</v>
      </c>
      <c r="B13" s="42" t="s">
        <v>82</v>
      </c>
    </row>
    <row r="14" spans="1:3" x14ac:dyDescent="0.2">
      <c r="A14" s="17">
        <v>13</v>
      </c>
      <c r="B14" s="42" t="s">
        <v>89</v>
      </c>
      <c r="C14" t="s">
        <v>88</v>
      </c>
    </row>
    <row r="17" spans="1:1" x14ac:dyDescent="0.2">
      <c r="A17" s="29"/>
    </row>
    <row r="18" spans="1:1" x14ac:dyDescent="0.2">
      <c r="A18" s="29"/>
    </row>
    <row r="19" spans="1:1" x14ac:dyDescent="0.2">
      <c r="A19" s="29"/>
    </row>
    <row r="20" spans="1:1" x14ac:dyDescent="0.2">
      <c r="A20" s="29"/>
    </row>
    <row r="21" spans="1:1" x14ac:dyDescent="0.2">
      <c r="A21" s="29"/>
    </row>
    <row r="22" spans="1:1" x14ac:dyDescent="0.2">
      <c r="A22" s="29"/>
    </row>
    <row r="23" spans="1:1" x14ac:dyDescent="0.2">
      <c r="A23" s="29"/>
    </row>
    <row r="24" spans="1:1" x14ac:dyDescent="0.2">
      <c r="A24" s="29"/>
    </row>
    <row r="25" spans="1:1" x14ac:dyDescent="0.2">
      <c r="A25" s="29"/>
    </row>
    <row r="26" spans="1:1" x14ac:dyDescent="0.2">
      <c r="A26" s="29"/>
    </row>
    <row r="27" spans="1:1" x14ac:dyDescent="0.2">
      <c r="A27" s="29"/>
    </row>
    <row r="28" spans="1:1" x14ac:dyDescent="0.2">
      <c r="A28" s="29"/>
    </row>
    <row r="29" spans="1:1" x14ac:dyDescent="0.2">
      <c r="A29" s="29"/>
    </row>
    <row r="30" spans="1:1" x14ac:dyDescent="0.2">
      <c r="A30" s="24"/>
    </row>
    <row r="31" spans="1:1" x14ac:dyDescent="0.2">
      <c r="A31" s="29"/>
    </row>
    <row r="32" spans="1:1" x14ac:dyDescent="0.2">
      <c r="A32" s="29"/>
    </row>
    <row r="33" spans="1:1" x14ac:dyDescent="0.2">
      <c r="A33" s="29"/>
    </row>
    <row r="34" spans="1:1" x14ac:dyDescent="0.2">
      <c r="A34" s="29"/>
    </row>
    <row r="35" spans="1:1" x14ac:dyDescent="0.2">
      <c r="A35" s="29"/>
    </row>
    <row r="36" spans="1:1" x14ac:dyDescent="0.2">
      <c r="A36" s="29"/>
    </row>
  </sheetData>
  <phoneticPr fontId="3" type="noConversion"/>
  <printOptions horizontalCentered="1" gridLines="1"/>
  <pageMargins left="0.75" right="0.75" top="1" bottom="1" header="0.5" footer="0.5"/>
  <pageSetup scale="56" orientation="landscape" r:id="rId1"/>
  <headerFooter alignWithMargins="0">
    <oddFooter>&amp;R&amp;F
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Rest of World</vt:lpstr>
      <vt:lpstr>Sources</vt:lpstr>
      <vt:lpstr>'Rest of World'!Print_Area</vt:lpstr>
      <vt:lpstr>Sources!Print_Area</vt:lpstr>
      <vt:lpstr>'Rest of World'!Print_Titles</vt:lpstr>
    </vt:vector>
  </TitlesOfParts>
  <Company>Pacific Northwest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Daryl Brown</cp:lastModifiedBy>
  <cp:lastPrinted>2009-03-11T16:24:50Z</cp:lastPrinted>
  <dcterms:created xsi:type="dcterms:W3CDTF">2005-09-06T14:40:11Z</dcterms:created>
  <dcterms:modified xsi:type="dcterms:W3CDTF">2016-01-23T03:20:29Z</dcterms:modified>
</cp:coreProperties>
</file>