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/>
  <mc:AlternateContent xmlns:mc="http://schemas.openxmlformats.org/markup-compatibility/2006">
    <mc:Choice Requires="x15">
      <x15ac:absPath xmlns:x15ac="http://schemas.microsoft.com/office/spreadsheetml/2010/11/ac" url="C:\Users\jofiab\Desktop\"/>
    </mc:Choice>
  </mc:AlternateContent>
  <bookViews>
    <workbookView xWindow="0" yWindow="0" windowWidth="28800" windowHeight="11400"/>
  </bookViews>
  <sheets>
    <sheet name="Registo Despesas" sheetId="1" r:id="rId1"/>
    <sheet name="Resumo" sheetId="2" r:id="rId2"/>
    <sheet name="Folha1" sheetId="6" r:id="rId3"/>
    <sheet name="Resumo_Meses" sheetId="5" r:id="rId4"/>
    <sheet name="Orçamento" sheetId="3" r:id="rId5"/>
    <sheet name="FIXAS" sheetId="4" r:id="rId6"/>
  </sheets>
  <definedNames>
    <definedName name="_xlnm._FilterDatabase" localSheetId="0" hidden="1">'Registo Despesas'!$A$4:$G$82</definedName>
  </definedNames>
  <calcPr calcId="162913"/>
  <extLst>
    <ext uri="GoogleSheetsCustomDataVersion2">
      <go:sheetsCustomData xmlns:go="http://customooxmlschemas.google.com/" r:id="rId8" roundtripDataChecksum="ap40qDD3mJ3x4eCdCIIcTp8Lf20CCpKVQ+KX8WCVxxA="/>
    </ext>
  </extLst>
</workbook>
</file>

<file path=xl/calcChain.xml><?xml version="1.0" encoding="utf-8"?>
<calcChain xmlns="http://schemas.openxmlformats.org/spreadsheetml/2006/main">
  <c r="E16" i="6" l="1"/>
  <c r="E8" i="6"/>
  <c r="C16" i="6"/>
  <c r="C8" i="6"/>
  <c r="C8" i="2" l="1"/>
  <c r="B12" i="3" l="1"/>
  <c r="B11" i="3"/>
  <c r="B19" i="3" s="1"/>
  <c r="C20" i="2"/>
  <c r="C17" i="2"/>
  <c r="C6" i="2"/>
  <c r="C5" i="2"/>
  <c r="C18" i="2"/>
  <c r="C16" i="2"/>
  <c r="C15" i="2"/>
  <c r="C14" i="2"/>
  <c r="C13" i="2"/>
  <c r="C4" i="2"/>
  <c r="E3" i="5"/>
  <c r="D3" i="5"/>
  <c r="E2" i="5"/>
  <c r="C19" i="3" l="1"/>
  <c r="C18" i="3"/>
  <c r="C24" i="3"/>
  <c r="C19" i="2" l="1"/>
  <c r="C21" i="2" s="1"/>
  <c r="B13" i="3"/>
  <c r="B14" i="3" s="1"/>
  <c r="B18" i="3"/>
  <c r="D2" i="5"/>
  <c r="B23" i="3" l="1"/>
  <c r="B22" i="3"/>
  <c r="B21" i="3"/>
  <c r="B20" i="3"/>
  <c r="D25" i="4"/>
  <c r="D24" i="4"/>
  <c r="C2" i="1"/>
  <c r="C1" i="1"/>
  <c r="D18" i="2" l="1"/>
  <c r="C10" i="2"/>
  <c r="D13" i="2"/>
  <c r="D14" i="2"/>
  <c r="D15" i="2"/>
  <c r="B26" i="3" l="1"/>
  <c r="B24" i="3"/>
  <c r="D16" i="2"/>
  <c r="D17" i="2"/>
  <c r="C23" i="2"/>
  <c r="D19" i="2" l="1"/>
</calcChain>
</file>

<file path=xl/sharedStrings.xml><?xml version="1.0" encoding="utf-8"?>
<sst xmlns="http://schemas.openxmlformats.org/spreadsheetml/2006/main" count="990" uniqueCount="122">
  <si>
    <t>DESPESA</t>
  </si>
  <si>
    <t>RECEITA</t>
  </si>
  <si>
    <t>DATA</t>
  </si>
  <si>
    <t>TIPO</t>
  </si>
  <si>
    <t>GÉNERO</t>
  </si>
  <si>
    <t>DESCRIÇÃO</t>
  </si>
  <si>
    <t>VALOR</t>
  </si>
  <si>
    <t>FORMA</t>
  </si>
  <si>
    <t>CLASSIFICAÇÃO</t>
  </si>
  <si>
    <t>Receita</t>
  </si>
  <si>
    <t>Vencimento</t>
  </si>
  <si>
    <t>Crédito</t>
  </si>
  <si>
    <t>-</t>
  </si>
  <si>
    <t>Despesa</t>
  </si>
  <si>
    <t>Carro</t>
  </si>
  <si>
    <t>Débito</t>
  </si>
  <si>
    <t>Fixa</t>
  </si>
  <si>
    <t>Investimento</t>
  </si>
  <si>
    <t>Poupança</t>
  </si>
  <si>
    <t>Lúdica</t>
  </si>
  <si>
    <t>Café</t>
  </si>
  <si>
    <t>Alimentação</t>
  </si>
  <si>
    <t>Cantina</t>
  </si>
  <si>
    <t>Macarrons</t>
  </si>
  <si>
    <t>Saúde</t>
  </si>
  <si>
    <t>Dentária</t>
  </si>
  <si>
    <t>Infantário</t>
  </si>
  <si>
    <t>Estacionamento</t>
  </si>
  <si>
    <t>Vendas</t>
  </si>
  <si>
    <t>Saldo Anterior</t>
  </si>
  <si>
    <t>Reforços</t>
  </si>
  <si>
    <t>Transferência</t>
  </si>
  <si>
    <t>Sub-Total</t>
  </si>
  <si>
    <t>SALDO ORÇAMENTAL</t>
  </si>
  <si>
    <t>Fixas</t>
  </si>
  <si>
    <t>Total (1-2)</t>
  </si>
  <si>
    <t>Saldo anterior</t>
  </si>
  <si>
    <t>Total</t>
  </si>
  <si>
    <t>PESO</t>
  </si>
  <si>
    <t>CRÉDITOS</t>
  </si>
  <si>
    <t>Telemóvel</t>
  </si>
  <si>
    <t>Mensal</t>
  </si>
  <si>
    <t>Casa</t>
  </si>
  <si>
    <t>COMISSÕES</t>
  </si>
  <si>
    <t>Millennium</t>
  </si>
  <si>
    <t>CGD</t>
  </si>
  <si>
    <t>SEGUROS</t>
  </si>
  <si>
    <t>Anual</t>
  </si>
  <si>
    <t>INFANTÁRIO</t>
  </si>
  <si>
    <t>Vicente</t>
  </si>
  <si>
    <t>ESTACIONAMENTO</t>
  </si>
  <si>
    <t>IMPOSTOS</t>
  </si>
  <si>
    <t>IMI</t>
  </si>
  <si>
    <t>IUC</t>
  </si>
  <si>
    <t>TOTAL</t>
  </si>
  <si>
    <t>Supermercado</t>
  </si>
  <si>
    <t>Farmácia</t>
  </si>
  <si>
    <t>Oferta</t>
  </si>
  <si>
    <t>Vestuário</t>
  </si>
  <si>
    <t>Seguro Crédito</t>
  </si>
  <si>
    <t>Crédito Casa</t>
  </si>
  <si>
    <t>Livraria</t>
  </si>
  <si>
    <t>Diversos</t>
  </si>
  <si>
    <t>Restaurante</t>
  </si>
  <si>
    <t>Lavagem</t>
  </si>
  <si>
    <t>Combustível</t>
  </si>
  <si>
    <t>Reembolso</t>
  </si>
  <si>
    <t>ADSE</t>
  </si>
  <si>
    <t>Judo</t>
  </si>
  <si>
    <t>Crédito Telemóvel</t>
  </si>
  <si>
    <t>Venda</t>
  </si>
  <si>
    <t>MarketPlace</t>
  </si>
  <si>
    <t>Manutenção Conta</t>
  </si>
  <si>
    <t>Medicamento</t>
  </si>
  <si>
    <t>MEO</t>
  </si>
  <si>
    <t>Viagem</t>
  </si>
  <si>
    <t>Estadia</t>
  </si>
  <si>
    <t>MÊS</t>
  </si>
  <si>
    <t>DIFERENCIAL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</si>
  <si>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</si>
  <si>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</si>
  <si>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</si>
  <si>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</si>
  <si>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</si>
  <si>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</si>
  <si>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</si>
  <si>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</si>
  <si>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</si>
  <si>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</si>
  <si>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</si>
  <si>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</si>
  <si>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Natação</t>
  </si>
  <si>
    <t>Mercado</t>
  </si>
  <si>
    <t>CMF</t>
  </si>
  <si>
    <t>MOEY</t>
  </si>
  <si>
    <t>Comissão Banco</t>
  </si>
  <si>
    <t>Cartão Crédito</t>
  </si>
  <si>
    <t>Sub-Total (20-23)</t>
  </si>
  <si>
    <t xml:space="preserve">Sub-Total </t>
  </si>
  <si>
    <t>Psicologia</t>
  </si>
  <si>
    <t>Consulta</t>
  </si>
  <si>
    <t>Matrícula</t>
  </si>
  <si>
    <t>Roupa</t>
  </si>
  <si>
    <t>Vinted</t>
  </si>
  <si>
    <t>Wow</t>
  </si>
  <si>
    <t>Seguro Casa</t>
  </si>
  <si>
    <t>DIFERENCIAL C/ CC</t>
  </si>
  <si>
    <t>Sub-Total S/CC</t>
  </si>
  <si>
    <t>Reembolsos</t>
  </si>
  <si>
    <t>Pagamento - Cartão Crédito</t>
  </si>
  <si>
    <t>Laura</t>
  </si>
  <si>
    <t>Crédito HAB</t>
  </si>
  <si>
    <t>Eletricidade</t>
  </si>
  <si>
    <t>Gás</t>
  </si>
  <si>
    <t>Água</t>
  </si>
  <si>
    <t>Ajuda</t>
  </si>
  <si>
    <t>Salário</t>
  </si>
  <si>
    <t>Peso</t>
  </si>
  <si>
    <t>Taxa Turística</t>
  </si>
  <si>
    <t>Transporte</t>
  </si>
  <si>
    <t>Taxas</t>
  </si>
  <si>
    <t>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</si>
</sst>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yyyy/mm/dd"/>
    <numFmt numFmtId="166" formatCode="#,##0.00\ &quot;€&quot;"/>
  </numFmts>
  <fonts count="8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5" fontId="2" fillId="0" borderId="3" xfId="0" applyNumberFormat="1" applyFont="1" applyBorder="1"/>
    <xf numFmtId="0" fontId="2" fillId="0" borderId="3" xfId="0" applyFont="1" applyBorder="1"/>
    <xf numFmtId="166" fontId="2" fillId="0" borderId="4" xfId="0" applyNumberFormat="1" applyFont="1" applyBorder="1"/>
    <xf numFmtId="165" fontId="2" fillId="0" borderId="3" xfId="0" applyNumberFormat="1" applyFont="1" applyBorder="1" applyAlignment="1"/>
    <xf numFmtId="0" fontId="2" fillId="0" borderId="3" xfId="0" applyFont="1" applyBorder="1" applyAlignment="1"/>
    <xf numFmtId="166" fontId="2" fillId="0" borderId="3" xfId="0" applyNumberFormat="1" applyFont="1" applyBorder="1" applyAlignment="1"/>
    <xf numFmtId="14" fontId="2" fillId="0" borderId="3" xfId="0" applyNumberFormat="1" applyFont="1" applyBorder="1"/>
    <xf numFmtId="166" fontId="2" fillId="0" borderId="3" xfId="0" applyNumberFormat="1" applyFont="1" applyBorder="1"/>
    <xf numFmtId="0" fontId="2" fillId="0" borderId="5" xfId="0" applyFont="1" applyBorder="1"/>
    <xf numFmtId="0" fontId="2" fillId="0" borderId="0" xfId="0" applyFont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0" fontId="4" fillId="0" borderId="3" xfId="0" applyFont="1" applyBorder="1"/>
    <xf numFmtId="0" fontId="2" fillId="0" borderId="6" xfId="0" applyFont="1" applyBorder="1"/>
    <xf numFmtId="166" fontId="2" fillId="0" borderId="6" xfId="0" applyNumberFormat="1" applyFont="1" applyBorder="1"/>
    <xf numFmtId="0" fontId="4" fillId="0" borderId="7" xfId="0" applyFont="1" applyBorder="1"/>
    <xf numFmtId="166" fontId="2" fillId="0" borderId="0" xfId="0" applyNumberFormat="1" applyFont="1"/>
    <xf numFmtId="166" fontId="4" fillId="3" borderId="8" xfId="0" applyNumberFormat="1" applyFont="1" applyFill="1" applyBorder="1"/>
    <xf numFmtId="9" fontId="2" fillId="0" borderId="3" xfId="0" applyNumberFormat="1" applyFont="1" applyBorder="1"/>
    <xf numFmtId="9" fontId="2" fillId="0" borderId="0" xfId="0" applyNumberFormat="1" applyFont="1"/>
    <xf numFmtId="0" fontId="4" fillId="0" borderId="0" xfId="0" applyFont="1"/>
    <xf numFmtId="2" fontId="2" fillId="0" borderId="3" xfId="0" applyNumberFormat="1" applyFont="1" applyBorder="1"/>
    <xf numFmtId="2" fontId="2" fillId="0" borderId="0" xfId="0" applyNumberFormat="1" applyFont="1"/>
    <xf numFmtId="166" fontId="2" fillId="0" borderId="9" xfId="0" applyNumberFormat="1" applyFont="1" applyBorder="1"/>
    <xf numFmtId="166" fontId="2" fillId="0" borderId="10" xfId="0" applyNumberFormat="1" applyFont="1" applyBorder="1"/>
    <xf numFmtId="0" fontId="5" fillId="0" borderId="3" xfId="0" applyFont="1" applyBorder="1"/>
    <xf numFmtId="44" fontId="0" fillId="0" borderId="11" xfId="0" applyNumberFormat="1" applyFont="1" applyBorder="1" applyAlignment="1"/>
    <xf numFmtId="10" fontId="0" fillId="0" borderId="11" xfId="0" applyNumberFormat="1" applyFont="1" applyBorder="1" applyAlignment="1"/>
    <xf numFmtId="10" fontId="7" fillId="0" borderId="11" xfId="1" applyNumberFormat="1" applyFont="1" applyBorder="1" applyAlignment="1"/>
    <xf numFmtId="0" fontId="7" fillId="4" borderId="11" xfId="0" applyFont="1" applyFill="1" applyBorder="1" applyAlignment="1"/>
    <xf numFmtId="0" fontId="0" fillId="0" borderId="11" xfId="0" applyFont="1" applyBorder="1" applyAlignment="1"/>
    <xf numFmtId="166" fontId="2" fillId="0" borderId="11" xfId="0" applyNumberFormat="1" applyFont="1" applyFill="1" applyBorder="1" applyAlignment="1"/>
    <xf numFmtId="0" fontId="2" fillId="0" borderId="11" xfId="0" applyFont="1" applyBorder="1"/>
    <xf numFmtId="166" fontId="2" fillId="0" borderId="11" xfId="0" applyNumberFormat="1" applyFont="1" applyBorder="1"/>
    <xf numFmtId="166" fontId="2" fillId="0" borderId="12" xfId="0" applyNumberFormat="1" applyFont="1" applyBorder="1"/>
    <xf numFmtId="166" fontId="2" fillId="0" borderId="13" xfId="0" applyNumberFormat="1" applyFont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9" fontId="2" fillId="5" borderId="6" xfId="0" applyNumberFormat="1" applyFont="1" applyFill="1" applyBorder="1"/>
    <xf numFmtId="0" fontId="2" fillId="0" borderId="14" xfId="0" applyFont="1" applyBorder="1"/>
    <xf numFmtId="164" fontId="2" fillId="0" borderId="14" xfId="0" applyNumberFormat="1" applyFont="1" applyBorder="1"/>
    <xf numFmtId="9" fontId="2" fillId="0" borderId="14" xfId="0" applyNumberFormat="1" applyFont="1" applyBorder="1"/>
    <xf numFmtId="0" fontId="2" fillId="5" borderId="11" xfId="0" applyFont="1" applyFill="1" applyBorder="1"/>
    <xf numFmtId="164" fontId="2" fillId="5" borderId="11" xfId="0" applyNumberFormat="1" applyFont="1" applyFill="1" applyBorder="1"/>
    <xf numFmtId="9" fontId="2" fillId="5" borderId="11" xfId="0" applyNumberFormat="1" applyFont="1" applyFill="1" applyBorder="1"/>
    <xf numFmtId="0" fontId="2" fillId="0" borderId="0" xfId="0" applyFont="1" applyFill="1" applyBorder="1" applyAlignment="1"/>
    <xf numFmtId="164" fontId="0" fillId="0" borderId="0" xfId="0" applyNumberFormat="1" applyFont="1" applyAlignment="1"/>
    <xf numFmtId="0" fontId="2" fillId="0" borderId="5" xfId="0" applyFont="1" applyFill="1" applyBorder="1"/>
    <xf numFmtId="44" fontId="2" fillId="0" borderId="0" xfId="0" applyNumberFormat="1" applyFont="1"/>
    <xf numFmtId="0" fontId="4" fillId="0" borderId="15" xfId="0" applyFont="1" applyBorder="1"/>
    <xf numFmtId="166" fontId="2" fillId="0" borderId="0" xfId="0" applyNumberFormat="1" applyFont="1" applyBorder="1"/>
    <xf numFmtId="14" fontId="2" fillId="0" borderId="6" xfId="0" applyNumberFormat="1" applyFont="1" applyBorder="1"/>
    <xf numFmtId="14" fontId="2" fillId="0" borderId="14" xfId="0" applyNumberFormat="1" applyFont="1" applyBorder="1"/>
    <xf numFmtId="166" fontId="2" fillId="0" borderId="14" xfId="0" applyNumberFormat="1" applyFont="1" applyBorder="1"/>
    <xf numFmtId="14" fontId="0" fillId="0" borderId="11" xfId="0" applyNumberFormat="1" applyFont="1" applyBorder="1" applyAlignment="1"/>
    <xf numFmtId="0" fontId="2" fillId="0" borderId="11" xfId="0" applyFont="1" applyFill="1" applyBorder="1" applyAlignment="1"/>
    <xf numFmtId="14" fontId="2" fillId="0" borderId="11" xfId="0" applyNumberFormat="1" applyFont="1" applyBorder="1"/>
    <xf numFmtId="0" fontId="5" fillId="0" borderId="15" xfId="0" applyFont="1" applyBorder="1"/>
    <xf numFmtId="0" fontId="5" fillId="0" borderId="11" xfId="0" applyFont="1" applyBorder="1"/>
    <xf numFmtId="0" fontId="6" fillId="0" borderId="0" xfId="0" applyFont="1" applyAlignment="1"/>
    <xf numFmtId="44" fontId="0" fillId="0" borderId="0" xfId="0" applyNumberFormat="1" applyFont="1" applyAlignment="1"/>
    <xf numFmtId="0" fontId="6" fillId="0" borderId="11" xfId="0" applyFont="1" applyBorder="1" applyAlignment="1"/>
    <xf numFmtId="9" fontId="0" fillId="0" borderId="0" xfId="1" applyFont="1" applyAlignment="1"/>
  </cellXfs>
  <cellStyles count="2">
    <cellStyle name="Normal" xfId="0" builtinId="0"/>
    <cellStyle name="Percentagem" xfId="1" builtinId="5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G999"/>
  <sheetViews>
    <sheetView tabSelected="1" topLeftCell="A148" workbookViewId="0">
      <selection activeCell="A179" sqref="A179:G179"/>
    </sheetView>
  </sheetViews>
  <sheetFormatPr defaultColWidth="11.25" defaultRowHeight="15" customHeight="1" x14ac:dyDescent="0.25"/>
  <cols>
    <col min="1" max="1" width="10.375" customWidth="1"/>
    <col min="2" max="2" width="10.5" customWidth="1"/>
    <col min="3" max="3" width="13.25" customWidth="1"/>
    <col min="4" max="4" width="16.125" customWidth="1"/>
    <col min="5" max="5" width="10.125" customWidth="1"/>
    <col min="6" max="6" width="10.75" customWidth="1"/>
    <col min="7" max="7" width="22.625" bestFit="1" customWidth="1"/>
    <col min="8" max="26" width="8.5" customWidth="1"/>
  </cols>
  <sheetData>
    <row r="1" spans="1:7" ht="15.75" customHeight="1" x14ac:dyDescent="0.25">
      <c r="B1" s="1" t="s">
        <v>0</v>
      </c>
      <c r="C1" s="2">
        <f>SUMIFS(E5:E990,B5:B990,"Despesa")</f>
        <v>6720.2800000000007</v>
      </c>
    </row>
    <row r="2" spans="1:7" ht="15.75" customHeight="1" x14ac:dyDescent="0.25">
      <c r="B2" s="1" t="s">
        <v>1</v>
      </c>
      <c r="C2" s="2">
        <f>SUMIFS(E5:E990,B5:B990,"Receita")</f>
        <v>5015.78</v>
      </c>
    </row>
    <row r="3" spans="1:7" ht="15.75" customHeight="1" x14ac:dyDescent="0.25"/>
    <row r="4" spans="1:7" ht="15.75" customHeight="1" x14ac:dyDescent="0.25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5" t="s">
        <v>7</v>
      </c>
      <c r="G4" s="5" t="s">
        <v>8</v>
      </c>
    </row>
    <row r="5" spans="1:7" ht="15.75" customHeight="1" x14ac:dyDescent="0.25">
      <c r="A5" s="6">
        <v>45644</v>
      </c>
      <c r="B5" s="7" t="s">
        <v>9</v>
      </c>
      <c r="C5" s="7" t="s">
        <v>10</v>
      </c>
      <c r="D5" s="7" t="s">
        <v>10</v>
      </c>
      <c r="E5" s="8">
        <v>1218.54</v>
      </c>
      <c r="F5" s="7" t="s">
        <v>11</v>
      </c>
      <c r="G5" s="7" t="s">
        <v>12</v>
      </c>
    </row>
    <row r="6" spans="1:7" ht="15.75" customHeight="1" x14ac:dyDescent="0.25">
      <c r="A6" s="6">
        <v>45644</v>
      </c>
      <c r="B6" s="7" t="s">
        <v>13</v>
      </c>
      <c r="C6" s="7" t="s">
        <v>11</v>
      </c>
      <c r="D6" s="7" t="s">
        <v>14</v>
      </c>
      <c r="E6" s="8">
        <v>140</v>
      </c>
      <c r="F6" s="7" t="s">
        <v>15</v>
      </c>
      <c r="G6" s="7" t="s">
        <v>16</v>
      </c>
    </row>
    <row r="7" spans="1:7" ht="15.75" customHeight="1" x14ac:dyDescent="0.25">
      <c r="A7" s="6">
        <v>45644</v>
      </c>
      <c r="B7" s="7" t="s">
        <v>13</v>
      </c>
      <c r="C7" s="7" t="s">
        <v>17</v>
      </c>
      <c r="D7" s="7" t="s">
        <v>18</v>
      </c>
      <c r="E7" s="8">
        <v>100</v>
      </c>
      <c r="F7" s="7" t="s">
        <v>15</v>
      </c>
      <c r="G7" s="7" t="s">
        <v>17</v>
      </c>
    </row>
    <row r="8" spans="1:7" ht="15.75" customHeight="1" x14ac:dyDescent="0.25">
      <c r="A8" s="6">
        <v>45644</v>
      </c>
      <c r="B8" s="7" t="s">
        <v>13</v>
      </c>
      <c r="C8" s="7" t="s">
        <v>19</v>
      </c>
      <c r="D8" s="7" t="s">
        <v>20</v>
      </c>
      <c r="E8" s="8">
        <v>1.75</v>
      </c>
      <c r="F8" s="7" t="s">
        <v>15</v>
      </c>
      <c r="G8" s="7" t="s">
        <v>19</v>
      </c>
    </row>
    <row r="9" spans="1:7" ht="15.75" customHeight="1" x14ac:dyDescent="0.25">
      <c r="A9" s="6">
        <v>45645</v>
      </c>
      <c r="B9" s="7" t="s">
        <v>13</v>
      </c>
      <c r="C9" s="7" t="s">
        <v>21</v>
      </c>
      <c r="D9" s="7" t="s">
        <v>22</v>
      </c>
      <c r="E9" s="8">
        <v>4.4000000000000004</v>
      </c>
      <c r="F9" s="7" t="s">
        <v>15</v>
      </c>
      <c r="G9" s="7" t="s">
        <v>21</v>
      </c>
    </row>
    <row r="10" spans="1:7" ht="15.75" customHeight="1" x14ac:dyDescent="0.25">
      <c r="A10" s="6">
        <v>45645</v>
      </c>
      <c r="B10" s="7" t="s">
        <v>13</v>
      </c>
      <c r="C10" s="7" t="s">
        <v>19</v>
      </c>
      <c r="D10" s="7" t="s">
        <v>20</v>
      </c>
      <c r="E10" s="8">
        <v>0.65</v>
      </c>
      <c r="F10" s="7" t="s">
        <v>15</v>
      </c>
      <c r="G10" s="7" t="s">
        <v>19</v>
      </c>
    </row>
    <row r="11" spans="1:7" ht="15.75" customHeight="1" x14ac:dyDescent="0.25">
      <c r="A11" s="9">
        <v>45646</v>
      </c>
      <c r="B11" s="10" t="s">
        <v>13</v>
      </c>
      <c r="C11" s="10" t="s">
        <v>19</v>
      </c>
      <c r="D11" s="10" t="s">
        <v>20</v>
      </c>
      <c r="E11" s="11">
        <v>0.65</v>
      </c>
      <c r="F11" s="10" t="s">
        <v>15</v>
      </c>
      <c r="G11" s="10" t="s">
        <v>19</v>
      </c>
    </row>
    <row r="12" spans="1:7" ht="15.75" customHeight="1" x14ac:dyDescent="0.25">
      <c r="A12" s="9">
        <v>45646</v>
      </c>
      <c r="B12" s="10" t="s">
        <v>13</v>
      </c>
      <c r="C12" s="10" t="s">
        <v>19</v>
      </c>
      <c r="D12" s="10" t="s">
        <v>23</v>
      </c>
      <c r="E12" s="11">
        <v>9.6</v>
      </c>
      <c r="F12" s="10" t="s">
        <v>15</v>
      </c>
      <c r="G12" s="10" t="s">
        <v>19</v>
      </c>
    </row>
    <row r="13" spans="1:7" ht="15.75" customHeight="1" x14ac:dyDescent="0.25">
      <c r="A13" s="9">
        <v>45646</v>
      </c>
      <c r="B13" s="10" t="s">
        <v>13</v>
      </c>
      <c r="C13" s="10" t="s">
        <v>21</v>
      </c>
      <c r="D13" s="10" t="s">
        <v>22</v>
      </c>
      <c r="E13" s="11">
        <v>4.4000000000000004</v>
      </c>
      <c r="F13" s="10" t="s">
        <v>15</v>
      </c>
      <c r="G13" s="10" t="s">
        <v>21</v>
      </c>
    </row>
    <row r="14" spans="1:7" ht="15.75" customHeight="1" x14ac:dyDescent="0.25">
      <c r="A14" s="9">
        <v>45646</v>
      </c>
      <c r="B14" s="10" t="s">
        <v>13</v>
      </c>
      <c r="C14" s="10" t="s">
        <v>24</v>
      </c>
      <c r="D14" s="10" t="s">
        <v>25</v>
      </c>
      <c r="E14" s="11">
        <v>113.25</v>
      </c>
      <c r="F14" s="10" t="s">
        <v>15</v>
      </c>
      <c r="G14" s="10" t="s">
        <v>24</v>
      </c>
    </row>
    <row r="15" spans="1:7" ht="15.75" customHeight="1" x14ac:dyDescent="0.25">
      <c r="A15" s="9">
        <v>45646</v>
      </c>
      <c r="B15" s="10" t="s">
        <v>13</v>
      </c>
      <c r="C15" s="10" t="s">
        <v>16</v>
      </c>
      <c r="D15" s="10" t="s">
        <v>26</v>
      </c>
      <c r="E15" s="11">
        <v>213</v>
      </c>
      <c r="F15" s="10" t="s">
        <v>15</v>
      </c>
      <c r="G15" s="10" t="s">
        <v>16</v>
      </c>
    </row>
    <row r="16" spans="1:7" ht="15.75" customHeight="1" x14ac:dyDescent="0.25">
      <c r="A16" s="9">
        <v>45646</v>
      </c>
      <c r="B16" s="10" t="s">
        <v>13</v>
      </c>
      <c r="C16" s="10" t="s">
        <v>16</v>
      </c>
      <c r="D16" s="10" t="s">
        <v>60</v>
      </c>
      <c r="E16" s="11">
        <v>359.93</v>
      </c>
      <c r="F16" s="10" t="s">
        <v>15</v>
      </c>
      <c r="G16" s="10" t="s">
        <v>16</v>
      </c>
    </row>
    <row r="17" spans="1:7" ht="15.75" customHeight="1" x14ac:dyDescent="0.25">
      <c r="A17" s="9">
        <v>45646</v>
      </c>
      <c r="B17" s="10" t="s">
        <v>13</v>
      </c>
      <c r="C17" s="10" t="s">
        <v>17</v>
      </c>
      <c r="D17" s="10" t="s">
        <v>18</v>
      </c>
      <c r="E17" s="11">
        <v>50</v>
      </c>
      <c r="F17" s="10" t="s">
        <v>15</v>
      </c>
      <c r="G17" s="10" t="s">
        <v>17</v>
      </c>
    </row>
    <row r="18" spans="1:7" ht="15.75" customHeight="1" x14ac:dyDescent="0.25">
      <c r="A18" s="9">
        <v>45646</v>
      </c>
      <c r="B18" s="10" t="s">
        <v>13</v>
      </c>
      <c r="C18" s="10" t="s">
        <v>19</v>
      </c>
      <c r="D18" s="10" t="s">
        <v>27</v>
      </c>
      <c r="E18" s="11">
        <v>3</v>
      </c>
      <c r="F18" s="10" t="s">
        <v>15</v>
      </c>
      <c r="G18" s="10" t="s">
        <v>19</v>
      </c>
    </row>
    <row r="19" spans="1:7" ht="15.75" customHeight="1" x14ac:dyDescent="0.25">
      <c r="A19" s="12">
        <v>45649</v>
      </c>
      <c r="B19" s="7" t="s">
        <v>13</v>
      </c>
      <c r="C19" s="7" t="s">
        <v>21</v>
      </c>
      <c r="D19" s="7" t="s">
        <v>55</v>
      </c>
      <c r="E19" s="13">
        <v>125.72</v>
      </c>
      <c r="F19" s="7" t="s">
        <v>15</v>
      </c>
      <c r="G19" s="7" t="s">
        <v>21</v>
      </c>
    </row>
    <row r="20" spans="1:7" ht="15.75" customHeight="1" x14ac:dyDescent="0.25">
      <c r="A20" s="12">
        <v>45649</v>
      </c>
      <c r="B20" s="7" t="s">
        <v>13</v>
      </c>
      <c r="C20" s="7" t="s">
        <v>21</v>
      </c>
      <c r="D20" s="7" t="s">
        <v>55</v>
      </c>
      <c r="E20" s="13">
        <v>15.07</v>
      </c>
      <c r="F20" s="7" t="s">
        <v>15</v>
      </c>
      <c r="G20" s="7" t="s">
        <v>21</v>
      </c>
    </row>
    <row r="21" spans="1:7" ht="15.75" customHeight="1" x14ac:dyDescent="0.25">
      <c r="A21" s="12">
        <v>45649</v>
      </c>
      <c r="B21" s="7" t="s">
        <v>13</v>
      </c>
      <c r="C21" s="7" t="s">
        <v>24</v>
      </c>
      <c r="D21" s="7" t="s">
        <v>56</v>
      </c>
      <c r="E21" s="13">
        <v>6.43</v>
      </c>
      <c r="F21" s="7" t="s">
        <v>15</v>
      </c>
      <c r="G21" s="7" t="s">
        <v>24</v>
      </c>
    </row>
    <row r="22" spans="1:7" ht="15.75" customHeight="1" x14ac:dyDescent="0.25">
      <c r="A22" s="12">
        <v>45650</v>
      </c>
      <c r="B22" s="7" t="s">
        <v>13</v>
      </c>
      <c r="C22" s="7" t="s">
        <v>19</v>
      </c>
      <c r="D22" s="7" t="s">
        <v>57</v>
      </c>
      <c r="E22" s="13">
        <v>27.97</v>
      </c>
      <c r="F22" s="7" t="s">
        <v>15</v>
      </c>
      <c r="G22" s="7" t="s">
        <v>19</v>
      </c>
    </row>
    <row r="23" spans="1:7" ht="15.75" customHeight="1" x14ac:dyDescent="0.25">
      <c r="A23" s="12">
        <v>45651</v>
      </c>
      <c r="B23" s="7" t="s">
        <v>13</v>
      </c>
      <c r="C23" s="7" t="s">
        <v>19</v>
      </c>
      <c r="D23" s="7" t="s">
        <v>58</v>
      </c>
      <c r="E23" s="13">
        <v>39.979999999999997</v>
      </c>
      <c r="F23" s="7" t="s">
        <v>15</v>
      </c>
      <c r="G23" s="7" t="s">
        <v>19</v>
      </c>
    </row>
    <row r="24" spans="1:7" ht="15.75" customHeight="1" x14ac:dyDescent="0.25">
      <c r="A24" s="12">
        <v>45653</v>
      </c>
      <c r="B24" s="7" t="s">
        <v>13</v>
      </c>
      <c r="C24" s="7" t="s">
        <v>16</v>
      </c>
      <c r="D24" s="7" t="s">
        <v>59</v>
      </c>
      <c r="E24" s="13">
        <v>23.63</v>
      </c>
      <c r="F24" s="7" t="s">
        <v>15</v>
      </c>
      <c r="G24" s="7" t="s">
        <v>16</v>
      </c>
    </row>
    <row r="25" spans="1:7" ht="15.75" customHeight="1" x14ac:dyDescent="0.25">
      <c r="A25" s="12">
        <v>45649</v>
      </c>
      <c r="B25" s="7" t="s">
        <v>13</v>
      </c>
      <c r="C25" s="7" t="s">
        <v>21</v>
      </c>
      <c r="D25" s="7" t="s">
        <v>55</v>
      </c>
      <c r="E25" s="13">
        <v>35.85</v>
      </c>
      <c r="F25" s="7" t="s">
        <v>15</v>
      </c>
      <c r="G25" s="7" t="s">
        <v>21</v>
      </c>
    </row>
    <row r="26" spans="1:7" ht="15.75" customHeight="1" x14ac:dyDescent="0.25">
      <c r="A26" s="12">
        <v>45649</v>
      </c>
      <c r="B26" s="7" t="s">
        <v>13</v>
      </c>
      <c r="C26" s="7" t="s">
        <v>21</v>
      </c>
      <c r="D26" s="7" t="s">
        <v>55</v>
      </c>
      <c r="E26" s="13">
        <v>14.17</v>
      </c>
      <c r="F26" s="7" t="s">
        <v>15</v>
      </c>
      <c r="G26" s="7" t="s">
        <v>21</v>
      </c>
    </row>
    <row r="27" spans="1:7" ht="15.75" customHeight="1" x14ac:dyDescent="0.25">
      <c r="A27" s="12">
        <v>45649</v>
      </c>
      <c r="B27" s="7" t="s">
        <v>13</v>
      </c>
      <c r="C27" s="7" t="s">
        <v>21</v>
      </c>
      <c r="D27" s="7" t="s">
        <v>55</v>
      </c>
      <c r="E27" s="13">
        <v>13.12</v>
      </c>
      <c r="F27" s="7" t="s">
        <v>15</v>
      </c>
      <c r="G27" s="7" t="s">
        <v>21</v>
      </c>
    </row>
    <row r="28" spans="1:7" ht="15.75" customHeight="1" x14ac:dyDescent="0.25">
      <c r="A28" s="12">
        <v>45649</v>
      </c>
      <c r="B28" s="7" t="s">
        <v>13</v>
      </c>
      <c r="C28" s="7" t="s">
        <v>19</v>
      </c>
      <c r="D28" s="7" t="s">
        <v>27</v>
      </c>
      <c r="E28" s="13">
        <v>2.8</v>
      </c>
      <c r="F28" s="7" t="s">
        <v>15</v>
      </c>
      <c r="G28" s="7" t="s">
        <v>19</v>
      </c>
    </row>
    <row r="29" spans="1:7" ht="15.75" customHeight="1" x14ac:dyDescent="0.25">
      <c r="A29" s="12">
        <v>45653</v>
      </c>
      <c r="B29" s="7" t="s">
        <v>13</v>
      </c>
      <c r="C29" s="7" t="s">
        <v>19</v>
      </c>
      <c r="D29" s="7" t="s">
        <v>61</v>
      </c>
      <c r="E29" s="13">
        <v>13.29</v>
      </c>
      <c r="F29" s="7" t="s">
        <v>15</v>
      </c>
      <c r="G29" s="7" t="s">
        <v>19</v>
      </c>
    </row>
    <row r="30" spans="1:7" ht="15.75" customHeight="1" x14ac:dyDescent="0.25">
      <c r="A30" s="12">
        <v>45654</v>
      </c>
      <c r="B30" s="32" t="s">
        <v>13</v>
      </c>
      <c r="C30" s="32" t="s">
        <v>19</v>
      </c>
      <c r="D30" s="32" t="s">
        <v>64</v>
      </c>
      <c r="E30" s="13">
        <v>20</v>
      </c>
      <c r="F30" s="32" t="s">
        <v>15</v>
      </c>
      <c r="G30" s="32" t="s">
        <v>19</v>
      </c>
    </row>
    <row r="31" spans="1:7" ht="15.75" customHeight="1" x14ac:dyDescent="0.25">
      <c r="A31" s="12">
        <v>45654</v>
      </c>
      <c r="B31" s="32" t="s">
        <v>13</v>
      </c>
      <c r="C31" s="32" t="s">
        <v>19</v>
      </c>
      <c r="D31" s="32" t="s">
        <v>27</v>
      </c>
      <c r="E31" s="13">
        <v>1.7</v>
      </c>
      <c r="F31" s="32" t="s">
        <v>15</v>
      </c>
      <c r="G31" s="32" t="s">
        <v>19</v>
      </c>
    </row>
    <row r="32" spans="1:7" ht="15.75" customHeight="1" x14ac:dyDescent="0.25">
      <c r="A32" s="12">
        <v>45655</v>
      </c>
      <c r="B32" s="32" t="s">
        <v>13</v>
      </c>
      <c r="C32" s="32" t="s">
        <v>21</v>
      </c>
      <c r="D32" s="32" t="s">
        <v>55</v>
      </c>
      <c r="E32" s="13">
        <v>18.04</v>
      </c>
      <c r="F32" s="32" t="s">
        <v>15</v>
      </c>
      <c r="G32" s="32" t="s">
        <v>21</v>
      </c>
    </row>
    <row r="33" spans="1:7" ht="15.75" customHeight="1" x14ac:dyDescent="0.25">
      <c r="A33" s="12">
        <v>45656</v>
      </c>
      <c r="B33" s="32" t="s">
        <v>13</v>
      </c>
      <c r="C33" s="32" t="s">
        <v>19</v>
      </c>
      <c r="D33" s="32" t="s">
        <v>61</v>
      </c>
      <c r="E33" s="13">
        <v>0.43</v>
      </c>
      <c r="F33" s="32" t="s">
        <v>15</v>
      </c>
      <c r="G33" s="32" t="s">
        <v>19</v>
      </c>
    </row>
    <row r="34" spans="1:7" ht="15.75" customHeight="1" x14ac:dyDescent="0.25">
      <c r="A34" s="12">
        <v>45656</v>
      </c>
      <c r="B34" s="32" t="s">
        <v>13</v>
      </c>
      <c r="C34" s="32" t="s">
        <v>19</v>
      </c>
      <c r="D34" s="32" t="s">
        <v>62</v>
      </c>
      <c r="E34" s="13">
        <v>2</v>
      </c>
      <c r="F34" s="32" t="s">
        <v>15</v>
      </c>
      <c r="G34" s="32" t="s">
        <v>19</v>
      </c>
    </row>
    <row r="35" spans="1:7" ht="15.75" customHeight="1" x14ac:dyDescent="0.25">
      <c r="A35" s="12">
        <v>45656</v>
      </c>
      <c r="B35" s="32" t="s">
        <v>13</v>
      </c>
      <c r="C35" s="32" t="s">
        <v>21</v>
      </c>
      <c r="D35" s="32" t="s">
        <v>63</v>
      </c>
      <c r="E35" s="13">
        <v>8.5</v>
      </c>
      <c r="F35" s="32" t="s">
        <v>15</v>
      </c>
      <c r="G35" s="32" t="s">
        <v>21</v>
      </c>
    </row>
    <row r="36" spans="1:7" ht="15.75" customHeight="1" x14ac:dyDescent="0.25">
      <c r="A36" s="12">
        <v>45656</v>
      </c>
      <c r="B36" s="32" t="s">
        <v>13</v>
      </c>
      <c r="C36" s="32" t="s">
        <v>21</v>
      </c>
      <c r="D36" s="32" t="s">
        <v>55</v>
      </c>
      <c r="E36" s="13">
        <v>4.8600000000000003</v>
      </c>
      <c r="F36" s="32" t="s">
        <v>15</v>
      </c>
      <c r="G36" s="32" t="s">
        <v>21</v>
      </c>
    </row>
    <row r="37" spans="1:7" ht="15.75" customHeight="1" x14ac:dyDescent="0.25">
      <c r="A37" s="12">
        <v>45657</v>
      </c>
      <c r="B37" s="32" t="s">
        <v>13</v>
      </c>
      <c r="C37" s="32" t="s">
        <v>16</v>
      </c>
      <c r="D37" s="32" t="s">
        <v>65</v>
      </c>
      <c r="E37" s="13">
        <v>52.4</v>
      </c>
      <c r="F37" s="32" t="s">
        <v>15</v>
      </c>
      <c r="G37" s="32" t="s">
        <v>16</v>
      </c>
    </row>
    <row r="38" spans="1:7" ht="15.75" customHeight="1" x14ac:dyDescent="0.25">
      <c r="A38" s="12">
        <v>45658</v>
      </c>
      <c r="B38" s="32" t="s">
        <v>13</v>
      </c>
      <c r="C38" s="32" t="s">
        <v>19</v>
      </c>
      <c r="D38" s="32" t="s">
        <v>58</v>
      </c>
      <c r="E38" s="13">
        <v>6.68</v>
      </c>
      <c r="F38" s="32" t="s">
        <v>15</v>
      </c>
      <c r="G38" s="32" t="s">
        <v>19</v>
      </c>
    </row>
    <row r="39" spans="1:7" ht="15.75" customHeight="1" x14ac:dyDescent="0.25">
      <c r="A39" s="12">
        <v>45657</v>
      </c>
      <c r="B39" s="32" t="s">
        <v>13</v>
      </c>
      <c r="C39" s="32" t="s">
        <v>19</v>
      </c>
      <c r="D39" s="32" t="s">
        <v>62</v>
      </c>
      <c r="E39" s="13">
        <v>11</v>
      </c>
      <c r="F39" s="32" t="s">
        <v>15</v>
      </c>
      <c r="G39" s="32" t="s">
        <v>19</v>
      </c>
    </row>
    <row r="40" spans="1:7" ht="15.75" customHeight="1" x14ac:dyDescent="0.25">
      <c r="A40" s="12">
        <v>45293</v>
      </c>
      <c r="B40" s="32" t="s">
        <v>9</v>
      </c>
      <c r="C40" s="32" t="s">
        <v>66</v>
      </c>
      <c r="D40" s="32" t="s">
        <v>67</v>
      </c>
      <c r="E40" s="13">
        <v>43.2</v>
      </c>
      <c r="F40" s="32" t="s">
        <v>12</v>
      </c>
      <c r="G40" s="32" t="s">
        <v>12</v>
      </c>
    </row>
    <row r="41" spans="1:7" ht="15.75" customHeight="1" x14ac:dyDescent="0.25">
      <c r="A41" s="12">
        <v>45293</v>
      </c>
      <c r="B41" s="32" t="s">
        <v>13</v>
      </c>
      <c r="C41" s="32" t="s">
        <v>16</v>
      </c>
      <c r="D41" s="32" t="s">
        <v>68</v>
      </c>
      <c r="E41" s="13">
        <v>15</v>
      </c>
      <c r="F41" s="32" t="s">
        <v>15</v>
      </c>
      <c r="G41" s="32" t="s">
        <v>16</v>
      </c>
    </row>
    <row r="42" spans="1:7" ht="15.75" customHeight="1" x14ac:dyDescent="0.25">
      <c r="A42" s="12">
        <v>45293</v>
      </c>
      <c r="B42" s="32" t="s">
        <v>13</v>
      </c>
      <c r="C42" s="32" t="s">
        <v>16</v>
      </c>
      <c r="D42" s="32" t="s">
        <v>69</v>
      </c>
      <c r="E42" s="13">
        <v>37.76</v>
      </c>
      <c r="F42" s="32" t="s">
        <v>15</v>
      </c>
      <c r="G42" s="32" t="s">
        <v>16</v>
      </c>
    </row>
    <row r="43" spans="1:7" ht="15.75" customHeight="1" x14ac:dyDescent="0.25">
      <c r="A43" s="12">
        <v>45653</v>
      </c>
      <c r="B43" s="32" t="s">
        <v>9</v>
      </c>
      <c r="C43" s="32" t="s">
        <v>70</v>
      </c>
      <c r="D43" s="32" t="s">
        <v>71</v>
      </c>
      <c r="E43" s="13">
        <v>100</v>
      </c>
      <c r="F43" s="32" t="s">
        <v>12</v>
      </c>
      <c r="G43" s="32" t="s">
        <v>12</v>
      </c>
    </row>
    <row r="44" spans="1:7" ht="15.75" customHeight="1" x14ac:dyDescent="0.25">
      <c r="A44" s="12">
        <v>45659</v>
      </c>
      <c r="B44" s="7" t="s">
        <v>13</v>
      </c>
      <c r="C44" s="7" t="s">
        <v>21</v>
      </c>
      <c r="D44" s="7" t="s">
        <v>22</v>
      </c>
      <c r="E44" s="13">
        <v>4.4000000000000004</v>
      </c>
      <c r="F44" s="7" t="s">
        <v>15</v>
      </c>
      <c r="G44" s="7" t="s">
        <v>21</v>
      </c>
    </row>
    <row r="45" spans="1:7" ht="15.75" customHeight="1" x14ac:dyDescent="0.25">
      <c r="A45" s="12">
        <v>45660</v>
      </c>
      <c r="B45" s="7" t="s">
        <v>13</v>
      </c>
      <c r="C45" s="7" t="s">
        <v>21</v>
      </c>
      <c r="D45" s="7" t="s">
        <v>22</v>
      </c>
      <c r="E45" s="13">
        <v>4.4000000000000004</v>
      </c>
      <c r="F45" s="7" t="s">
        <v>15</v>
      </c>
      <c r="G45" s="7" t="s">
        <v>21</v>
      </c>
    </row>
    <row r="46" spans="1:7" ht="15.75" customHeight="1" x14ac:dyDescent="0.25">
      <c r="A46" s="12">
        <v>45659</v>
      </c>
      <c r="B46" s="7" t="s">
        <v>13</v>
      </c>
      <c r="C46" s="7" t="s">
        <v>19</v>
      </c>
      <c r="D46" s="7" t="s">
        <v>20</v>
      </c>
      <c r="E46" s="13">
        <v>0.65</v>
      </c>
      <c r="F46" s="7" t="s">
        <v>15</v>
      </c>
      <c r="G46" s="7" t="s">
        <v>19</v>
      </c>
    </row>
    <row r="47" spans="1:7" ht="15.75" customHeight="1" x14ac:dyDescent="0.25">
      <c r="A47" s="12">
        <v>45660</v>
      </c>
      <c r="B47" s="7" t="s">
        <v>13</v>
      </c>
      <c r="C47" s="7" t="s">
        <v>19</v>
      </c>
      <c r="D47" s="7" t="s">
        <v>20</v>
      </c>
      <c r="E47" s="13">
        <v>0.65</v>
      </c>
      <c r="F47" s="7" t="s">
        <v>15</v>
      </c>
      <c r="G47" s="7" t="s">
        <v>19</v>
      </c>
    </row>
    <row r="48" spans="1:7" ht="15.75" customHeight="1" x14ac:dyDescent="0.25">
      <c r="A48" s="12">
        <v>45659</v>
      </c>
      <c r="B48" s="7" t="s">
        <v>13</v>
      </c>
      <c r="C48" s="7" t="s">
        <v>19</v>
      </c>
      <c r="D48" s="7" t="s">
        <v>62</v>
      </c>
      <c r="E48" s="13">
        <v>7</v>
      </c>
      <c r="F48" s="7" t="s">
        <v>15</v>
      </c>
      <c r="G48" s="7" t="s">
        <v>19</v>
      </c>
    </row>
    <row r="49" spans="1:7" ht="15.75" customHeight="1" x14ac:dyDescent="0.25">
      <c r="A49" s="12">
        <v>45661</v>
      </c>
      <c r="B49" s="7" t="s">
        <v>13</v>
      </c>
      <c r="C49" s="7" t="s">
        <v>16</v>
      </c>
      <c r="D49" s="7" t="s">
        <v>72</v>
      </c>
      <c r="E49" s="13">
        <v>4.16</v>
      </c>
      <c r="F49" s="7" t="s">
        <v>15</v>
      </c>
      <c r="G49" s="7" t="s">
        <v>16</v>
      </c>
    </row>
    <row r="50" spans="1:7" ht="15.75" customHeight="1" x14ac:dyDescent="0.25">
      <c r="A50" s="12">
        <v>45662</v>
      </c>
      <c r="B50" s="7" t="s">
        <v>13</v>
      </c>
      <c r="C50" s="7" t="s">
        <v>21</v>
      </c>
      <c r="D50" s="7" t="s">
        <v>55</v>
      </c>
      <c r="E50" s="13">
        <v>100.43</v>
      </c>
      <c r="F50" s="7" t="s">
        <v>15</v>
      </c>
      <c r="G50" s="7" t="s">
        <v>16</v>
      </c>
    </row>
    <row r="51" spans="1:7" ht="15.75" customHeight="1" x14ac:dyDescent="0.25">
      <c r="A51" s="12">
        <v>45664</v>
      </c>
      <c r="B51" s="7" t="s">
        <v>13</v>
      </c>
      <c r="C51" s="7" t="s">
        <v>19</v>
      </c>
      <c r="D51" s="7" t="s">
        <v>20</v>
      </c>
      <c r="E51" s="13">
        <v>0.65</v>
      </c>
      <c r="F51" s="7" t="s">
        <v>15</v>
      </c>
      <c r="G51" s="7" t="s">
        <v>16</v>
      </c>
    </row>
    <row r="52" spans="1:7" ht="15.75" customHeight="1" x14ac:dyDescent="0.25">
      <c r="A52" s="12">
        <v>45663</v>
      </c>
      <c r="B52" s="7" t="s">
        <v>13</v>
      </c>
      <c r="C52" s="7" t="s">
        <v>24</v>
      </c>
      <c r="D52" s="7" t="s">
        <v>73</v>
      </c>
      <c r="E52" s="13">
        <v>3.2</v>
      </c>
      <c r="F52" s="7" t="s">
        <v>15</v>
      </c>
      <c r="G52" s="7" t="s">
        <v>16</v>
      </c>
    </row>
    <row r="53" spans="1:7" ht="15.75" customHeight="1" x14ac:dyDescent="0.25">
      <c r="A53" s="12">
        <v>45659</v>
      </c>
      <c r="B53" s="7" t="s">
        <v>13</v>
      </c>
      <c r="C53" s="7" t="s">
        <v>16</v>
      </c>
      <c r="D53" s="7" t="s">
        <v>27</v>
      </c>
      <c r="E53" s="13">
        <v>10</v>
      </c>
      <c r="F53" s="7" t="s">
        <v>15</v>
      </c>
      <c r="G53" s="7" t="s">
        <v>16</v>
      </c>
    </row>
    <row r="54" spans="1:7" ht="15.75" customHeight="1" x14ac:dyDescent="0.25">
      <c r="A54" s="12">
        <v>45666</v>
      </c>
      <c r="B54" s="7" t="s">
        <v>13</v>
      </c>
      <c r="C54" s="7" t="s">
        <v>24</v>
      </c>
      <c r="D54" s="7" t="s">
        <v>73</v>
      </c>
      <c r="E54" s="13">
        <v>5.4</v>
      </c>
      <c r="F54" s="7" t="s">
        <v>15</v>
      </c>
      <c r="G54" s="7" t="s">
        <v>16</v>
      </c>
    </row>
    <row r="55" spans="1:7" ht="15.75" customHeight="1" x14ac:dyDescent="0.25">
      <c r="A55" s="12">
        <v>45666</v>
      </c>
      <c r="B55" s="7" t="s">
        <v>13</v>
      </c>
      <c r="C55" s="7" t="s">
        <v>16</v>
      </c>
      <c r="D55" s="7" t="s">
        <v>74</v>
      </c>
      <c r="E55" s="13">
        <v>43.32</v>
      </c>
      <c r="F55" s="7" t="s">
        <v>15</v>
      </c>
      <c r="G55" s="7" t="s">
        <v>16</v>
      </c>
    </row>
    <row r="56" spans="1:7" ht="15.75" customHeight="1" x14ac:dyDescent="0.25">
      <c r="A56" s="12">
        <v>45669</v>
      </c>
      <c r="B56" s="7" t="s">
        <v>13</v>
      </c>
      <c r="C56" s="7" t="s">
        <v>21</v>
      </c>
      <c r="D56" s="7" t="s">
        <v>55</v>
      </c>
      <c r="E56" s="13">
        <v>84.15</v>
      </c>
      <c r="F56" s="7" t="s">
        <v>11</v>
      </c>
      <c r="G56" s="7" t="s">
        <v>21</v>
      </c>
    </row>
    <row r="57" spans="1:7" ht="15.75" customHeight="1" x14ac:dyDescent="0.25">
      <c r="A57" s="12">
        <v>45669</v>
      </c>
      <c r="B57" s="7" t="s">
        <v>13</v>
      </c>
      <c r="C57" s="7" t="s">
        <v>19</v>
      </c>
      <c r="D57" s="7" t="s">
        <v>75</v>
      </c>
      <c r="E57" s="13">
        <v>215.46</v>
      </c>
      <c r="F57" s="7" t="s">
        <v>11</v>
      </c>
      <c r="G57" s="7" t="s">
        <v>19</v>
      </c>
    </row>
    <row r="58" spans="1:7" ht="15.75" customHeight="1" x14ac:dyDescent="0.25">
      <c r="A58" s="12">
        <v>45669</v>
      </c>
      <c r="B58" s="7" t="s">
        <v>13</v>
      </c>
      <c r="C58" s="7" t="s">
        <v>19</v>
      </c>
      <c r="D58" s="7" t="s">
        <v>76</v>
      </c>
      <c r="E58" s="13">
        <v>78.900000000000006</v>
      </c>
      <c r="F58" s="7" t="s">
        <v>11</v>
      </c>
      <c r="G58" s="7" t="s">
        <v>19</v>
      </c>
    </row>
    <row r="59" spans="1:7" ht="15.75" customHeight="1" x14ac:dyDescent="0.25">
      <c r="A59" s="12">
        <v>45670</v>
      </c>
      <c r="B59" s="7" t="s">
        <v>13</v>
      </c>
      <c r="C59" s="7" t="s">
        <v>24</v>
      </c>
      <c r="D59" s="7" t="s">
        <v>56</v>
      </c>
      <c r="E59" s="13">
        <v>5.48</v>
      </c>
      <c r="F59" s="7" t="s">
        <v>15</v>
      </c>
      <c r="G59" s="7" t="s">
        <v>24</v>
      </c>
    </row>
    <row r="60" spans="1:7" ht="15.75" customHeight="1" x14ac:dyDescent="0.25">
      <c r="A60" s="12">
        <v>45670</v>
      </c>
      <c r="B60" s="7" t="s">
        <v>13</v>
      </c>
      <c r="C60" s="7" t="s">
        <v>16</v>
      </c>
      <c r="D60" s="7" t="s">
        <v>40</v>
      </c>
      <c r="E60" s="13">
        <v>10</v>
      </c>
      <c r="F60" s="7" t="s">
        <v>15</v>
      </c>
      <c r="G60" s="7" t="s">
        <v>16</v>
      </c>
    </row>
    <row r="61" spans="1:7" ht="15.75" customHeight="1" x14ac:dyDescent="0.25">
      <c r="A61" s="12">
        <v>45670</v>
      </c>
      <c r="B61" s="7" t="s">
        <v>13</v>
      </c>
      <c r="C61" s="7" t="s">
        <v>19</v>
      </c>
      <c r="D61" s="7" t="s">
        <v>62</v>
      </c>
      <c r="E61" s="13">
        <v>8</v>
      </c>
      <c r="F61" s="7" t="s">
        <v>15</v>
      </c>
      <c r="G61" s="7" t="s">
        <v>19</v>
      </c>
    </row>
    <row r="62" spans="1:7" ht="15.75" customHeight="1" x14ac:dyDescent="0.25">
      <c r="A62" s="12">
        <v>45670</v>
      </c>
      <c r="B62" s="7" t="s">
        <v>13</v>
      </c>
      <c r="C62" s="7" t="s">
        <v>19</v>
      </c>
      <c r="D62" s="7" t="s">
        <v>27</v>
      </c>
      <c r="E62" s="13">
        <v>1.8</v>
      </c>
      <c r="F62" s="7" t="s">
        <v>15</v>
      </c>
      <c r="G62" s="7" t="s">
        <v>19</v>
      </c>
    </row>
    <row r="63" spans="1:7" ht="15.75" customHeight="1" x14ac:dyDescent="0.25">
      <c r="A63" s="12">
        <v>45669</v>
      </c>
      <c r="B63" s="7" t="s">
        <v>13</v>
      </c>
      <c r="C63" s="7" t="s">
        <v>21</v>
      </c>
      <c r="D63" s="7" t="s">
        <v>55</v>
      </c>
      <c r="E63" s="13">
        <v>5.61</v>
      </c>
      <c r="F63" s="7" t="s">
        <v>15</v>
      </c>
      <c r="G63" s="7" t="s">
        <v>21</v>
      </c>
    </row>
    <row r="64" spans="1:7" ht="15.75" customHeight="1" x14ac:dyDescent="0.25">
      <c r="A64" s="12">
        <v>45670</v>
      </c>
      <c r="B64" s="7" t="s">
        <v>13</v>
      </c>
      <c r="C64" s="7" t="s">
        <v>19</v>
      </c>
      <c r="D64" s="7" t="s">
        <v>75</v>
      </c>
      <c r="E64" s="13">
        <v>30.98</v>
      </c>
      <c r="F64" s="7" t="s">
        <v>15</v>
      </c>
      <c r="G64" s="7" t="s">
        <v>19</v>
      </c>
    </row>
    <row r="65" spans="1:7" ht="15.75" customHeight="1" x14ac:dyDescent="0.25">
      <c r="A65" s="12">
        <v>45670</v>
      </c>
      <c r="B65" s="7" t="s">
        <v>13</v>
      </c>
      <c r="C65" s="7" t="s">
        <v>19</v>
      </c>
      <c r="D65" s="7" t="s">
        <v>20</v>
      </c>
      <c r="E65" s="13">
        <v>0.65</v>
      </c>
      <c r="F65" s="7" t="s">
        <v>15</v>
      </c>
      <c r="G65" s="7" t="s">
        <v>19</v>
      </c>
    </row>
    <row r="66" spans="1:7" ht="15.75" customHeight="1" x14ac:dyDescent="0.25">
      <c r="A66" s="12">
        <v>45671</v>
      </c>
      <c r="B66" s="7" t="s">
        <v>13</v>
      </c>
      <c r="C66" s="7" t="s">
        <v>19</v>
      </c>
      <c r="D66" s="7" t="s">
        <v>20</v>
      </c>
      <c r="E66" s="13">
        <v>1.3</v>
      </c>
      <c r="F66" s="7" t="s">
        <v>15</v>
      </c>
      <c r="G66" s="7" t="s">
        <v>19</v>
      </c>
    </row>
    <row r="67" spans="1:7" ht="15.75" customHeight="1" x14ac:dyDescent="0.25">
      <c r="A67" s="12">
        <v>45671</v>
      </c>
      <c r="B67" s="7" t="s">
        <v>13</v>
      </c>
      <c r="C67" s="7" t="s">
        <v>21</v>
      </c>
      <c r="D67" s="7" t="s">
        <v>55</v>
      </c>
      <c r="E67" s="13">
        <v>2.27</v>
      </c>
      <c r="F67" s="7" t="s">
        <v>15</v>
      </c>
      <c r="G67" s="7" t="s">
        <v>21</v>
      </c>
    </row>
    <row r="68" spans="1:7" ht="15.75" customHeight="1" x14ac:dyDescent="0.25">
      <c r="A68" s="12">
        <v>45671</v>
      </c>
      <c r="B68" s="7" t="s">
        <v>13</v>
      </c>
      <c r="C68" s="7" t="s">
        <v>19</v>
      </c>
      <c r="D68" s="7" t="s">
        <v>62</v>
      </c>
      <c r="E68" s="13">
        <v>8.98</v>
      </c>
      <c r="F68" s="7" t="s">
        <v>15</v>
      </c>
      <c r="G68" s="7" t="s">
        <v>19</v>
      </c>
    </row>
    <row r="69" spans="1:7" ht="15.75" customHeight="1" x14ac:dyDescent="0.25">
      <c r="A69" s="12">
        <v>45671</v>
      </c>
      <c r="B69" s="7" t="s">
        <v>13</v>
      </c>
      <c r="C69" s="7" t="s">
        <v>19</v>
      </c>
      <c r="D69" s="7" t="s">
        <v>27</v>
      </c>
      <c r="E69" s="13">
        <v>2</v>
      </c>
      <c r="F69" s="7" t="s">
        <v>15</v>
      </c>
      <c r="G69" s="7" t="s">
        <v>19</v>
      </c>
    </row>
    <row r="70" spans="1:7" ht="15.75" customHeight="1" x14ac:dyDescent="0.25">
      <c r="A70" s="12">
        <v>45673</v>
      </c>
      <c r="B70" s="7" t="s">
        <v>9</v>
      </c>
      <c r="C70" s="7" t="s">
        <v>66</v>
      </c>
      <c r="D70" s="7" t="s">
        <v>59</v>
      </c>
      <c r="E70" s="13">
        <v>21.5</v>
      </c>
      <c r="F70" s="7" t="s">
        <v>12</v>
      </c>
      <c r="G70" s="7" t="s">
        <v>12</v>
      </c>
    </row>
    <row r="71" spans="1:7" ht="15.75" customHeight="1" x14ac:dyDescent="0.25">
      <c r="A71" s="12">
        <v>45673</v>
      </c>
      <c r="B71" s="7" t="s">
        <v>13</v>
      </c>
      <c r="C71" s="7" t="s">
        <v>19</v>
      </c>
      <c r="D71" s="7" t="s">
        <v>20</v>
      </c>
      <c r="E71" s="13">
        <v>1.3</v>
      </c>
      <c r="F71" s="7" t="s">
        <v>15</v>
      </c>
      <c r="G71" s="7" t="s">
        <v>19</v>
      </c>
    </row>
    <row r="72" spans="1:7" ht="15.75" customHeight="1" x14ac:dyDescent="0.25">
      <c r="A72" s="12">
        <v>45674</v>
      </c>
      <c r="B72" s="7" t="s">
        <v>13</v>
      </c>
      <c r="C72" s="7" t="s">
        <v>19</v>
      </c>
      <c r="D72" s="7" t="s">
        <v>20</v>
      </c>
      <c r="E72" s="13">
        <v>1.3</v>
      </c>
      <c r="F72" s="7" t="s">
        <v>15</v>
      </c>
      <c r="G72" s="7" t="s">
        <v>19</v>
      </c>
    </row>
    <row r="73" spans="1:7" ht="15.75" customHeight="1" x14ac:dyDescent="0.25">
      <c r="A73" s="12">
        <v>45673</v>
      </c>
      <c r="B73" s="7" t="s">
        <v>13</v>
      </c>
      <c r="C73" s="7" t="s">
        <v>19</v>
      </c>
      <c r="D73" s="7" t="s">
        <v>20</v>
      </c>
      <c r="E73" s="13">
        <v>2</v>
      </c>
      <c r="F73" s="7" t="s">
        <v>15</v>
      </c>
      <c r="G73" s="7" t="s">
        <v>19</v>
      </c>
    </row>
    <row r="74" spans="1:7" ht="15.75" customHeight="1" x14ac:dyDescent="0.25">
      <c r="A74" s="12">
        <v>45674</v>
      </c>
      <c r="B74" s="7" t="s">
        <v>13</v>
      </c>
      <c r="C74" s="7" t="s">
        <v>16</v>
      </c>
      <c r="D74" s="7" t="s">
        <v>27</v>
      </c>
      <c r="E74" s="13">
        <v>10</v>
      </c>
      <c r="F74" s="7" t="s">
        <v>15</v>
      </c>
      <c r="G74" s="7" t="s">
        <v>16</v>
      </c>
    </row>
    <row r="75" spans="1:7" ht="15.75" customHeight="1" x14ac:dyDescent="0.25">
      <c r="A75" s="12">
        <v>45675</v>
      </c>
      <c r="B75" s="7" t="s">
        <v>13</v>
      </c>
      <c r="C75" s="7" t="s">
        <v>21</v>
      </c>
      <c r="D75" s="7" t="s">
        <v>55</v>
      </c>
      <c r="E75" s="13">
        <v>23.36</v>
      </c>
      <c r="F75" s="7" t="s">
        <v>15</v>
      </c>
      <c r="G75" s="7" t="s">
        <v>21</v>
      </c>
    </row>
    <row r="76" spans="1:7" ht="15.75" customHeight="1" x14ac:dyDescent="0.25">
      <c r="A76" s="12">
        <v>45675</v>
      </c>
      <c r="B76" s="7" t="s">
        <v>13</v>
      </c>
      <c r="C76" s="7" t="s">
        <v>19</v>
      </c>
      <c r="D76" s="7" t="s">
        <v>91</v>
      </c>
      <c r="E76" s="13">
        <v>40</v>
      </c>
      <c r="F76" s="7" t="s">
        <v>15</v>
      </c>
      <c r="G76" s="7" t="s">
        <v>19</v>
      </c>
    </row>
    <row r="77" spans="1:7" ht="15.75" customHeight="1" x14ac:dyDescent="0.25">
      <c r="A77" s="12">
        <v>45675</v>
      </c>
      <c r="B77" s="7" t="s">
        <v>13</v>
      </c>
      <c r="C77" s="7" t="s">
        <v>21</v>
      </c>
      <c r="D77" s="7" t="s">
        <v>92</v>
      </c>
      <c r="E77" s="13">
        <v>15</v>
      </c>
      <c r="F77" s="7" t="s">
        <v>15</v>
      </c>
      <c r="G77" s="7" t="s">
        <v>21</v>
      </c>
    </row>
    <row r="78" spans="1:7" ht="15.75" customHeight="1" x14ac:dyDescent="0.25">
      <c r="A78" s="12">
        <v>45675</v>
      </c>
      <c r="B78" s="7" t="s">
        <v>13</v>
      </c>
      <c r="C78" s="7" t="s">
        <v>19</v>
      </c>
      <c r="D78" s="7" t="s">
        <v>27</v>
      </c>
      <c r="E78" s="13">
        <v>1.95</v>
      </c>
      <c r="F78" s="7" t="s">
        <v>15</v>
      </c>
      <c r="G78" s="7" t="s">
        <v>19</v>
      </c>
    </row>
    <row r="79" spans="1:7" ht="15.75" customHeight="1" x14ac:dyDescent="0.25">
      <c r="A79" s="12">
        <v>45677</v>
      </c>
      <c r="B79" s="7" t="s">
        <v>9</v>
      </c>
      <c r="C79" s="7" t="s">
        <v>10</v>
      </c>
      <c r="D79" s="7" t="s">
        <v>93</v>
      </c>
      <c r="E79" s="13">
        <v>1230.54</v>
      </c>
      <c r="F79" s="7" t="s">
        <v>12</v>
      </c>
      <c r="G79" s="7" t="s">
        <v>12</v>
      </c>
    </row>
    <row r="80" spans="1:7" ht="15.75" customHeight="1" x14ac:dyDescent="0.25">
      <c r="A80" s="12">
        <v>45677</v>
      </c>
      <c r="B80" s="7" t="s">
        <v>13</v>
      </c>
      <c r="C80" s="7" t="s">
        <v>16</v>
      </c>
      <c r="D80" s="7" t="s">
        <v>18</v>
      </c>
      <c r="E80" s="13">
        <v>70</v>
      </c>
      <c r="F80" s="7" t="s">
        <v>15</v>
      </c>
      <c r="G80" s="7" t="s">
        <v>17</v>
      </c>
    </row>
    <row r="81" spans="1:7" ht="15.75" customHeight="1" x14ac:dyDescent="0.25">
      <c r="A81" s="12">
        <v>45677</v>
      </c>
      <c r="B81" s="7" t="s">
        <v>13</v>
      </c>
      <c r="C81" s="7" t="s">
        <v>16</v>
      </c>
      <c r="D81" s="7" t="s">
        <v>18</v>
      </c>
      <c r="E81" s="13">
        <v>50</v>
      </c>
      <c r="F81" s="7" t="s">
        <v>15</v>
      </c>
      <c r="G81" s="7" t="s">
        <v>17</v>
      </c>
    </row>
    <row r="82" spans="1:7" ht="15.75" customHeight="1" x14ac:dyDescent="0.25">
      <c r="A82" s="12">
        <v>45677</v>
      </c>
      <c r="B82" s="7" t="s">
        <v>13</v>
      </c>
      <c r="C82" s="7" t="s">
        <v>11</v>
      </c>
      <c r="D82" s="7" t="s">
        <v>96</v>
      </c>
      <c r="E82" s="13">
        <v>381.57</v>
      </c>
      <c r="F82" s="7" t="s">
        <v>15</v>
      </c>
      <c r="G82" s="7" t="s">
        <v>96</v>
      </c>
    </row>
    <row r="83" spans="1:7" ht="15.75" customHeight="1" x14ac:dyDescent="0.25">
      <c r="A83" s="12">
        <v>45677</v>
      </c>
      <c r="B83" s="7" t="s">
        <v>9</v>
      </c>
      <c r="C83" s="7" t="s">
        <v>31</v>
      </c>
      <c r="D83" s="7" t="s">
        <v>94</v>
      </c>
      <c r="E83" s="13">
        <v>400</v>
      </c>
      <c r="F83" s="7" t="s">
        <v>12</v>
      </c>
      <c r="G83" s="7" t="s">
        <v>12</v>
      </c>
    </row>
    <row r="84" spans="1:7" ht="15.75" customHeight="1" x14ac:dyDescent="0.25">
      <c r="A84" s="12">
        <v>45679</v>
      </c>
      <c r="B84" s="7" t="s">
        <v>13</v>
      </c>
      <c r="C84" s="7" t="s">
        <v>16</v>
      </c>
      <c r="D84" s="7" t="s">
        <v>60</v>
      </c>
      <c r="E84" s="13">
        <v>359.33</v>
      </c>
      <c r="F84" s="7" t="s">
        <v>15</v>
      </c>
      <c r="G84" s="7" t="s">
        <v>16</v>
      </c>
    </row>
    <row r="85" spans="1:7" ht="15.75" customHeight="1" x14ac:dyDescent="0.25">
      <c r="A85" s="12">
        <v>45677</v>
      </c>
      <c r="B85" s="7" t="s">
        <v>13</v>
      </c>
      <c r="C85" s="7" t="s">
        <v>16</v>
      </c>
      <c r="D85" s="7" t="s">
        <v>14</v>
      </c>
      <c r="E85" s="13">
        <v>140</v>
      </c>
      <c r="F85" s="7" t="s">
        <v>15</v>
      </c>
      <c r="G85" s="7" t="s">
        <v>16</v>
      </c>
    </row>
    <row r="86" spans="1:7" ht="15.75" customHeight="1" x14ac:dyDescent="0.25">
      <c r="A86" s="12">
        <v>45689</v>
      </c>
      <c r="B86" s="7" t="s">
        <v>13</v>
      </c>
      <c r="C86" s="7" t="s">
        <v>16</v>
      </c>
      <c r="D86" s="7" t="s">
        <v>68</v>
      </c>
      <c r="E86" s="13">
        <v>15</v>
      </c>
      <c r="F86" s="7" t="s">
        <v>15</v>
      </c>
      <c r="G86" s="7" t="s">
        <v>16</v>
      </c>
    </row>
    <row r="87" spans="1:7" ht="15.75" customHeight="1" x14ac:dyDescent="0.25">
      <c r="A87" s="12">
        <v>45689</v>
      </c>
      <c r="B87" s="7" t="s">
        <v>13</v>
      </c>
      <c r="C87" s="7" t="s">
        <v>16</v>
      </c>
      <c r="D87" s="7" t="s">
        <v>91</v>
      </c>
      <c r="E87" s="13">
        <v>36</v>
      </c>
      <c r="F87" s="7" t="s">
        <v>15</v>
      </c>
      <c r="G87" s="7" t="s">
        <v>16</v>
      </c>
    </row>
    <row r="88" spans="1:7" ht="15.75" customHeight="1" x14ac:dyDescent="0.25">
      <c r="A88" s="12">
        <v>45689</v>
      </c>
      <c r="B88" s="7" t="s">
        <v>13</v>
      </c>
      <c r="C88" s="7" t="s">
        <v>16</v>
      </c>
      <c r="D88" s="7" t="s">
        <v>59</v>
      </c>
      <c r="E88" s="13">
        <v>23.81</v>
      </c>
      <c r="F88" s="7" t="s">
        <v>15</v>
      </c>
      <c r="G88" s="7" t="s">
        <v>16</v>
      </c>
    </row>
    <row r="89" spans="1:7" ht="15.75" customHeight="1" x14ac:dyDescent="0.25">
      <c r="A89" s="12">
        <v>45689</v>
      </c>
      <c r="B89" s="7" t="s">
        <v>13</v>
      </c>
      <c r="C89" s="7" t="s">
        <v>16</v>
      </c>
      <c r="D89" s="7" t="s">
        <v>69</v>
      </c>
      <c r="E89" s="13">
        <v>38.07</v>
      </c>
      <c r="F89" s="7" t="s">
        <v>15</v>
      </c>
      <c r="G89" s="7" t="s">
        <v>16</v>
      </c>
    </row>
    <row r="90" spans="1:7" ht="15.75" customHeight="1" x14ac:dyDescent="0.25">
      <c r="A90" s="12">
        <v>45689</v>
      </c>
      <c r="B90" s="7" t="s">
        <v>13</v>
      </c>
      <c r="C90" s="7" t="s">
        <v>16</v>
      </c>
      <c r="D90" s="7" t="s">
        <v>95</v>
      </c>
      <c r="E90" s="13">
        <v>4.16</v>
      </c>
      <c r="F90" s="7" t="s">
        <v>15</v>
      </c>
      <c r="G90" s="7" t="s">
        <v>16</v>
      </c>
    </row>
    <row r="91" spans="1:7" ht="15.75" customHeight="1" x14ac:dyDescent="0.25">
      <c r="A91" s="12">
        <v>45677</v>
      </c>
      <c r="B91" s="7" t="s">
        <v>13</v>
      </c>
      <c r="C91" s="7" t="s">
        <v>24</v>
      </c>
      <c r="D91" s="7" t="s">
        <v>99</v>
      </c>
      <c r="E91" s="13">
        <v>30</v>
      </c>
      <c r="F91" s="7" t="s">
        <v>15</v>
      </c>
      <c r="G91" s="7" t="s">
        <v>24</v>
      </c>
    </row>
    <row r="92" spans="1:7" ht="15.75" customHeight="1" x14ac:dyDescent="0.25">
      <c r="A92" s="12">
        <v>45678</v>
      </c>
      <c r="B92" s="7" t="s">
        <v>13</v>
      </c>
      <c r="C92" s="7" t="s">
        <v>24</v>
      </c>
      <c r="D92" s="7" t="s">
        <v>100</v>
      </c>
      <c r="E92" s="13">
        <v>54</v>
      </c>
      <c r="F92" s="7" t="s">
        <v>15</v>
      </c>
      <c r="G92" s="7" t="s">
        <v>24</v>
      </c>
    </row>
    <row r="93" spans="1:7" ht="15.75" customHeight="1" x14ac:dyDescent="0.25">
      <c r="A93" s="12">
        <v>45678</v>
      </c>
      <c r="B93" s="7" t="s">
        <v>13</v>
      </c>
      <c r="C93" s="7" t="s">
        <v>24</v>
      </c>
      <c r="D93" s="7" t="s">
        <v>56</v>
      </c>
      <c r="E93" s="13">
        <v>13</v>
      </c>
      <c r="F93" s="7" t="s">
        <v>15</v>
      </c>
      <c r="G93" s="7" t="s">
        <v>24</v>
      </c>
    </row>
    <row r="94" spans="1:7" ht="15.75" customHeight="1" x14ac:dyDescent="0.25">
      <c r="A94" s="12">
        <v>45678</v>
      </c>
      <c r="B94" s="7" t="s">
        <v>13</v>
      </c>
      <c r="C94" s="7" t="s">
        <v>19</v>
      </c>
      <c r="D94" s="7" t="s">
        <v>27</v>
      </c>
      <c r="E94" s="13">
        <v>2.8</v>
      </c>
      <c r="F94" s="7" t="s">
        <v>15</v>
      </c>
      <c r="G94" s="7" t="s">
        <v>19</v>
      </c>
    </row>
    <row r="95" spans="1:7" ht="15.75" customHeight="1" x14ac:dyDescent="0.25">
      <c r="A95" s="12">
        <v>45679</v>
      </c>
      <c r="B95" s="7" t="s">
        <v>13</v>
      </c>
      <c r="C95" s="7" t="s">
        <v>16</v>
      </c>
      <c r="D95" s="7" t="s">
        <v>26</v>
      </c>
      <c r="E95" s="13">
        <v>213</v>
      </c>
      <c r="F95" s="7" t="s">
        <v>15</v>
      </c>
      <c r="G95" s="7" t="s">
        <v>16</v>
      </c>
    </row>
    <row r="96" spans="1:7" ht="15.75" customHeight="1" x14ac:dyDescent="0.25">
      <c r="A96" s="12">
        <v>45680</v>
      </c>
      <c r="B96" s="7" t="s">
        <v>13</v>
      </c>
      <c r="C96" s="7" t="s">
        <v>19</v>
      </c>
      <c r="D96" s="7" t="s">
        <v>20</v>
      </c>
      <c r="E96" s="13">
        <v>0.65</v>
      </c>
      <c r="F96" s="7" t="s">
        <v>15</v>
      </c>
      <c r="G96" s="7" t="s">
        <v>19</v>
      </c>
    </row>
    <row r="97" spans="1:7" ht="15.75" customHeight="1" x14ac:dyDescent="0.25">
      <c r="A97" s="12">
        <v>45677</v>
      </c>
      <c r="B97" s="7" t="s">
        <v>9</v>
      </c>
      <c r="C97" s="7" t="s">
        <v>31</v>
      </c>
      <c r="D97" s="7" t="s">
        <v>94</v>
      </c>
      <c r="E97" s="13">
        <v>213</v>
      </c>
      <c r="F97" s="7" t="s">
        <v>12</v>
      </c>
      <c r="G97" s="7" t="s">
        <v>12</v>
      </c>
    </row>
    <row r="98" spans="1:7" ht="15.75" customHeight="1" x14ac:dyDescent="0.25">
      <c r="A98" s="12">
        <v>45679</v>
      </c>
      <c r="B98" s="7" t="s">
        <v>13</v>
      </c>
      <c r="C98" s="7" t="s">
        <v>16</v>
      </c>
      <c r="D98" s="7" t="s">
        <v>101</v>
      </c>
      <c r="E98" s="13">
        <v>192</v>
      </c>
      <c r="F98" s="7" t="s">
        <v>15</v>
      </c>
      <c r="G98" s="7" t="s">
        <v>16</v>
      </c>
    </row>
    <row r="99" spans="1:7" ht="15.75" customHeight="1" x14ac:dyDescent="0.25">
      <c r="A99" s="12">
        <v>45679</v>
      </c>
      <c r="B99" s="7" t="s">
        <v>13</v>
      </c>
      <c r="C99" s="7" t="s">
        <v>21</v>
      </c>
      <c r="D99" s="7" t="s">
        <v>55</v>
      </c>
      <c r="E99" s="13">
        <v>5.97</v>
      </c>
      <c r="F99" s="7" t="s">
        <v>15</v>
      </c>
      <c r="G99" s="7" t="s">
        <v>21</v>
      </c>
    </row>
    <row r="100" spans="1:7" ht="15.75" customHeight="1" x14ac:dyDescent="0.25">
      <c r="A100" s="12">
        <v>45681</v>
      </c>
      <c r="B100" s="7" t="s">
        <v>13</v>
      </c>
      <c r="C100" s="7" t="s">
        <v>19</v>
      </c>
      <c r="D100" s="7" t="s">
        <v>20</v>
      </c>
      <c r="E100" s="13">
        <v>1.3</v>
      </c>
      <c r="F100" s="7" t="s">
        <v>15</v>
      </c>
      <c r="G100" s="7" t="s">
        <v>19</v>
      </c>
    </row>
    <row r="101" spans="1:7" ht="15.75" customHeight="1" x14ac:dyDescent="0.25">
      <c r="A101" s="12">
        <v>45680</v>
      </c>
      <c r="B101" s="7" t="s">
        <v>13</v>
      </c>
      <c r="C101" s="7" t="s">
        <v>21</v>
      </c>
      <c r="D101" s="7" t="s">
        <v>55</v>
      </c>
      <c r="E101" s="13">
        <v>12.34</v>
      </c>
      <c r="F101" s="7" t="s">
        <v>15</v>
      </c>
      <c r="G101" s="7" t="s">
        <v>21</v>
      </c>
    </row>
    <row r="102" spans="1:7" ht="15.75" customHeight="1" x14ac:dyDescent="0.25">
      <c r="A102" s="12">
        <v>45682</v>
      </c>
      <c r="B102" s="7" t="s">
        <v>13</v>
      </c>
      <c r="C102" s="7" t="s">
        <v>21</v>
      </c>
      <c r="D102" s="7" t="s">
        <v>92</v>
      </c>
      <c r="E102" s="13">
        <v>15</v>
      </c>
      <c r="F102" s="7" t="s">
        <v>15</v>
      </c>
      <c r="G102" s="7" t="s">
        <v>21</v>
      </c>
    </row>
    <row r="103" spans="1:7" ht="15.75" customHeight="1" x14ac:dyDescent="0.25">
      <c r="A103" s="12">
        <v>45682</v>
      </c>
      <c r="B103" s="7" t="s">
        <v>13</v>
      </c>
      <c r="C103" s="7" t="s">
        <v>19</v>
      </c>
      <c r="D103" s="7" t="s">
        <v>20</v>
      </c>
      <c r="E103" s="13">
        <v>3.4</v>
      </c>
      <c r="F103" s="7" t="s">
        <v>15</v>
      </c>
      <c r="G103" s="7" t="s">
        <v>19</v>
      </c>
    </row>
    <row r="104" spans="1:7" ht="15.75" customHeight="1" x14ac:dyDescent="0.25">
      <c r="A104" s="12">
        <v>45683</v>
      </c>
      <c r="B104" s="7" t="s">
        <v>13</v>
      </c>
      <c r="C104" s="7" t="s">
        <v>21</v>
      </c>
      <c r="D104" s="7" t="s">
        <v>55</v>
      </c>
      <c r="E104" s="13">
        <v>51</v>
      </c>
      <c r="F104" s="7" t="s">
        <v>15</v>
      </c>
      <c r="G104" s="7" t="s">
        <v>21</v>
      </c>
    </row>
    <row r="105" spans="1:7" ht="15.75" customHeight="1" x14ac:dyDescent="0.25">
      <c r="A105" s="12">
        <v>45682</v>
      </c>
      <c r="B105" s="7" t="s">
        <v>13</v>
      </c>
      <c r="C105" s="7" t="s">
        <v>19</v>
      </c>
      <c r="D105" s="7" t="s">
        <v>102</v>
      </c>
      <c r="E105" s="13">
        <v>99.98</v>
      </c>
      <c r="F105" s="7" t="s">
        <v>15</v>
      </c>
      <c r="G105" s="7" t="s">
        <v>19</v>
      </c>
    </row>
    <row r="106" spans="1:7" ht="15.75" customHeight="1" x14ac:dyDescent="0.25">
      <c r="A106" s="12">
        <v>45682</v>
      </c>
      <c r="B106" s="7" t="s">
        <v>13</v>
      </c>
      <c r="C106" s="7" t="s">
        <v>16</v>
      </c>
      <c r="D106" s="7" t="s">
        <v>65</v>
      </c>
      <c r="E106" s="13">
        <v>56</v>
      </c>
      <c r="F106" s="7" t="s">
        <v>15</v>
      </c>
      <c r="G106" s="7" t="s">
        <v>16</v>
      </c>
    </row>
    <row r="107" spans="1:7" ht="15.75" customHeight="1" x14ac:dyDescent="0.25">
      <c r="A107" s="12">
        <v>45682</v>
      </c>
      <c r="B107" s="7" t="s">
        <v>9</v>
      </c>
      <c r="C107" s="7" t="s">
        <v>70</v>
      </c>
      <c r="D107" s="7" t="s">
        <v>103</v>
      </c>
      <c r="E107" s="13">
        <v>10</v>
      </c>
      <c r="F107" s="7" t="s">
        <v>12</v>
      </c>
      <c r="G107" s="7" t="s">
        <v>12</v>
      </c>
    </row>
    <row r="108" spans="1:7" ht="15.75" customHeight="1" x14ac:dyDescent="0.25">
      <c r="A108" s="12">
        <v>45688</v>
      </c>
      <c r="B108" s="7" t="s">
        <v>13</v>
      </c>
      <c r="C108" s="7" t="s">
        <v>19</v>
      </c>
      <c r="D108" s="7" t="s">
        <v>20</v>
      </c>
      <c r="E108" s="13">
        <v>3.9</v>
      </c>
      <c r="F108" s="7" t="s">
        <v>15</v>
      </c>
      <c r="G108" s="7" t="s">
        <v>19</v>
      </c>
    </row>
    <row r="109" spans="1:7" ht="15.75" customHeight="1" x14ac:dyDescent="0.25">
      <c r="A109" s="12">
        <v>45689</v>
      </c>
      <c r="B109" s="7" t="s">
        <v>13</v>
      </c>
      <c r="C109" s="7" t="s">
        <v>21</v>
      </c>
      <c r="D109" s="7" t="s">
        <v>92</v>
      </c>
      <c r="E109" s="13">
        <v>15</v>
      </c>
      <c r="F109" s="7" t="s">
        <v>15</v>
      </c>
      <c r="G109" s="7" t="s">
        <v>21</v>
      </c>
    </row>
    <row r="110" spans="1:7" ht="15.75" customHeight="1" x14ac:dyDescent="0.25">
      <c r="A110" s="12">
        <v>45690</v>
      </c>
      <c r="B110" s="7" t="s">
        <v>13</v>
      </c>
      <c r="C110" s="7" t="s">
        <v>21</v>
      </c>
      <c r="D110" s="7" t="s">
        <v>55</v>
      </c>
      <c r="E110" s="13">
        <v>100</v>
      </c>
      <c r="F110" s="7" t="s">
        <v>15</v>
      </c>
      <c r="G110" s="7" t="s">
        <v>21</v>
      </c>
    </row>
    <row r="111" spans="1:7" ht="15.75" customHeight="1" x14ac:dyDescent="0.25">
      <c r="A111" s="12">
        <v>45689</v>
      </c>
      <c r="B111" s="7" t="s">
        <v>13</v>
      </c>
      <c r="C111" s="7" t="s">
        <v>19</v>
      </c>
      <c r="D111" s="7" t="s">
        <v>27</v>
      </c>
      <c r="E111" s="13">
        <v>2</v>
      </c>
      <c r="F111" s="7" t="s">
        <v>15</v>
      </c>
      <c r="G111" s="7" t="s">
        <v>19</v>
      </c>
    </row>
    <row r="112" spans="1:7" ht="15.75" customHeight="1" x14ac:dyDescent="0.25">
      <c r="A112" s="12">
        <v>45693</v>
      </c>
      <c r="B112" s="7" t="s">
        <v>13</v>
      </c>
      <c r="C112" s="7" t="s">
        <v>24</v>
      </c>
      <c r="D112" s="7" t="s">
        <v>100</v>
      </c>
      <c r="E112" s="13">
        <v>27</v>
      </c>
      <c r="F112" s="7" t="s">
        <v>15</v>
      </c>
      <c r="G112" s="7" t="s">
        <v>24</v>
      </c>
    </row>
    <row r="113" spans="1:7" ht="15.75" customHeight="1" x14ac:dyDescent="0.25">
      <c r="A113" s="12">
        <v>45693</v>
      </c>
      <c r="B113" s="7" t="s">
        <v>13</v>
      </c>
      <c r="C113" s="7" t="s">
        <v>19</v>
      </c>
      <c r="D113" s="7" t="s">
        <v>20</v>
      </c>
      <c r="E113" s="13">
        <v>3.3</v>
      </c>
      <c r="F113" s="7" t="s">
        <v>15</v>
      </c>
      <c r="G113" s="7" t="s">
        <v>19</v>
      </c>
    </row>
    <row r="114" spans="1:7" ht="15.75" customHeight="1" x14ac:dyDescent="0.25">
      <c r="A114" s="12">
        <v>45699</v>
      </c>
      <c r="B114" s="7" t="s">
        <v>13</v>
      </c>
      <c r="C114" s="7" t="s">
        <v>24</v>
      </c>
      <c r="D114" s="7" t="s">
        <v>100</v>
      </c>
      <c r="E114" s="13">
        <v>11.8</v>
      </c>
      <c r="F114" s="7" t="s">
        <v>11</v>
      </c>
      <c r="G114" s="7" t="s">
        <v>24</v>
      </c>
    </row>
    <row r="115" spans="1:7" ht="15.75" customHeight="1" x14ac:dyDescent="0.25">
      <c r="A115" s="12">
        <v>45699</v>
      </c>
      <c r="B115" s="7" t="s">
        <v>13</v>
      </c>
      <c r="C115" s="7" t="s">
        <v>16</v>
      </c>
      <c r="D115" s="7" t="s">
        <v>27</v>
      </c>
      <c r="E115" s="13">
        <v>10</v>
      </c>
      <c r="F115" s="7" t="s">
        <v>15</v>
      </c>
      <c r="G115" s="7" t="s">
        <v>16</v>
      </c>
    </row>
    <row r="116" spans="1:7" ht="15.75" customHeight="1" x14ac:dyDescent="0.25">
      <c r="A116" s="12">
        <v>45696</v>
      </c>
      <c r="B116" s="7" t="s">
        <v>13</v>
      </c>
      <c r="C116" s="7" t="s">
        <v>21</v>
      </c>
      <c r="D116" s="7" t="s">
        <v>92</v>
      </c>
      <c r="E116" s="13">
        <v>15</v>
      </c>
      <c r="F116" s="7" t="s">
        <v>15</v>
      </c>
      <c r="G116" s="7" t="s">
        <v>21</v>
      </c>
    </row>
    <row r="117" spans="1:7" ht="15.75" customHeight="1" x14ac:dyDescent="0.25">
      <c r="A117" s="12">
        <v>45696</v>
      </c>
      <c r="B117" s="7" t="s">
        <v>13</v>
      </c>
      <c r="C117" s="7" t="s">
        <v>19</v>
      </c>
      <c r="D117" s="7" t="s">
        <v>27</v>
      </c>
      <c r="E117" s="13">
        <v>2</v>
      </c>
      <c r="F117" s="7" t="s">
        <v>15</v>
      </c>
      <c r="G117" s="7" t="s">
        <v>19</v>
      </c>
    </row>
    <row r="118" spans="1:7" ht="15.75" customHeight="1" x14ac:dyDescent="0.25">
      <c r="A118" s="12">
        <v>45698</v>
      </c>
      <c r="B118" s="7" t="s">
        <v>13</v>
      </c>
      <c r="C118" s="7" t="s">
        <v>16</v>
      </c>
      <c r="D118" s="7" t="s">
        <v>74</v>
      </c>
      <c r="E118" s="13">
        <v>42</v>
      </c>
      <c r="F118" s="7" t="s">
        <v>15</v>
      </c>
      <c r="G118" s="7" t="s">
        <v>16</v>
      </c>
    </row>
    <row r="119" spans="1:7" ht="15.75" customHeight="1" x14ac:dyDescent="0.25">
      <c r="A119" s="12">
        <v>45698</v>
      </c>
      <c r="B119" s="7" t="s">
        <v>13</v>
      </c>
      <c r="C119" s="7" t="s">
        <v>16</v>
      </c>
      <c r="D119" s="7" t="s">
        <v>104</v>
      </c>
      <c r="E119" s="13">
        <v>10</v>
      </c>
      <c r="F119" s="7" t="s">
        <v>15</v>
      </c>
      <c r="G119" s="7" t="s">
        <v>16</v>
      </c>
    </row>
    <row r="120" spans="1:7" ht="15.75" customHeight="1" x14ac:dyDescent="0.25">
      <c r="A120" s="12">
        <v>45700</v>
      </c>
      <c r="B120" s="7" t="s">
        <v>13</v>
      </c>
      <c r="C120" s="7" t="s">
        <v>19</v>
      </c>
      <c r="D120" s="7" t="s">
        <v>20</v>
      </c>
      <c r="E120" s="13">
        <v>3.5</v>
      </c>
      <c r="F120" s="7" t="s">
        <v>15</v>
      </c>
      <c r="G120" s="7" t="s">
        <v>16</v>
      </c>
    </row>
    <row r="121" spans="1:7" ht="15.75" customHeight="1" x14ac:dyDescent="0.25">
      <c r="A121" s="12">
        <v>45700</v>
      </c>
      <c r="B121" s="7" t="s">
        <v>13</v>
      </c>
      <c r="C121" s="7" t="s">
        <v>16</v>
      </c>
      <c r="D121" s="7" t="s">
        <v>105</v>
      </c>
      <c r="E121" s="13">
        <v>152</v>
      </c>
      <c r="F121" s="7" t="s">
        <v>11</v>
      </c>
      <c r="G121" s="7" t="s">
        <v>16</v>
      </c>
    </row>
    <row r="122" spans="1:7" ht="15.75" customHeight="1" x14ac:dyDescent="0.25">
      <c r="A122" s="12">
        <v>45702</v>
      </c>
      <c r="B122" s="7" t="s">
        <v>13</v>
      </c>
      <c r="C122" s="7" t="s">
        <v>24</v>
      </c>
      <c r="D122" s="7" t="s">
        <v>56</v>
      </c>
      <c r="E122" s="13">
        <v>6.5</v>
      </c>
      <c r="F122" s="7" t="s">
        <v>11</v>
      </c>
      <c r="G122" s="7" t="s">
        <v>24</v>
      </c>
    </row>
    <row r="123" spans="1:7" ht="15.75" customHeight="1" x14ac:dyDescent="0.25">
      <c r="A123" s="12">
        <v>45703</v>
      </c>
      <c r="B123" s="7" t="s">
        <v>13</v>
      </c>
      <c r="C123" s="7" t="s">
        <v>21</v>
      </c>
      <c r="D123" s="7" t="s">
        <v>92</v>
      </c>
      <c r="E123" s="13">
        <v>15</v>
      </c>
      <c r="F123" s="7" t="s">
        <v>11</v>
      </c>
      <c r="G123" s="7" t="s">
        <v>21</v>
      </c>
    </row>
    <row r="124" spans="1:7" ht="15.75" customHeight="1" x14ac:dyDescent="0.25">
      <c r="A124" s="12">
        <v>45703</v>
      </c>
      <c r="B124" s="7" t="s">
        <v>13</v>
      </c>
      <c r="C124" s="7" t="s">
        <v>19</v>
      </c>
      <c r="D124" s="7" t="s">
        <v>27</v>
      </c>
      <c r="E124" s="13">
        <v>2</v>
      </c>
      <c r="F124" s="7" t="s">
        <v>15</v>
      </c>
      <c r="G124" s="7" t="s">
        <v>19</v>
      </c>
    </row>
    <row r="125" spans="1:7" ht="15.75" customHeight="1" x14ac:dyDescent="0.25">
      <c r="A125" s="12">
        <v>45705</v>
      </c>
      <c r="B125" s="7" t="s">
        <v>13</v>
      </c>
      <c r="C125" s="7" t="s">
        <v>19</v>
      </c>
      <c r="D125" s="7" t="s">
        <v>20</v>
      </c>
      <c r="E125" s="13">
        <v>1.3</v>
      </c>
      <c r="F125" s="7" t="s">
        <v>15</v>
      </c>
      <c r="G125" s="7" t="s">
        <v>19</v>
      </c>
    </row>
    <row r="126" spans="1:7" ht="15.75" customHeight="1" x14ac:dyDescent="0.25">
      <c r="A126" s="12">
        <v>45705</v>
      </c>
      <c r="B126" s="7" t="s">
        <v>9</v>
      </c>
      <c r="C126" s="7" t="s">
        <v>66</v>
      </c>
      <c r="D126" s="7" t="s">
        <v>100</v>
      </c>
      <c r="E126" s="13">
        <v>15</v>
      </c>
      <c r="F126" s="7" t="s">
        <v>12</v>
      </c>
      <c r="G126" s="7" t="s">
        <v>12</v>
      </c>
    </row>
    <row r="127" spans="1:7" ht="15.75" customHeight="1" x14ac:dyDescent="0.25">
      <c r="A127" s="12">
        <v>45707</v>
      </c>
      <c r="B127" s="7" t="s">
        <v>13</v>
      </c>
      <c r="C127" s="7" t="s">
        <v>16</v>
      </c>
      <c r="D127" s="7" t="s">
        <v>27</v>
      </c>
      <c r="E127" s="13">
        <v>10</v>
      </c>
      <c r="F127" s="7" t="s">
        <v>11</v>
      </c>
      <c r="G127" s="7" t="s">
        <v>16</v>
      </c>
    </row>
    <row r="128" spans="1:7" ht="15.75" x14ac:dyDescent="0.25">
      <c r="A128" s="58">
        <v>45707</v>
      </c>
      <c r="B128" s="20" t="s">
        <v>13</v>
      </c>
      <c r="C128" s="20" t="s">
        <v>19</v>
      </c>
      <c r="D128" s="20" t="s">
        <v>20</v>
      </c>
      <c r="E128" s="21">
        <v>2</v>
      </c>
      <c r="F128" s="20" t="s">
        <v>15</v>
      </c>
      <c r="G128" s="20" t="s">
        <v>19</v>
      </c>
    </row>
    <row r="129" spans="1:7" ht="15" customHeight="1" x14ac:dyDescent="0.25">
      <c r="A129" s="61">
        <v>45706</v>
      </c>
      <c r="B129" s="62" t="s">
        <v>13</v>
      </c>
      <c r="C129" s="62" t="s">
        <v>21</v>
      </c>
      <c r="D129" s="62" t="s">
        <v>55</v>
      </c>
      <c r="E129" s="38">
        <v>42.79</v>
      </c>
      <c r="F129" s="62" t="s">
        <v>11</v>
      </c>
      <c r="G129" s="62" t="s">
        <v>16</v>
      </c>
    </row>
    <row r="130" spans="1:7" ht="15" customHeight="1" x14ac:dyDescent="0.25">
      <c r="A130" s="61">
        <v>45706</v>
      </c>
      <c r="B130" s="62" t="s">
        <v>13</v>
      </c>
      <c r="C130" s="62" t="s">
        <v>16</v>
      </c>
      <c r="D130" s="62" t="s">
        <v>95</v>
      </c>
      <c r="E130" s="38">
        <v>5</v>
      </c>
      <c r="F130" s="62" t="s">
        <v>11</v>
      </c>
      <c r="G130" s="62" t="s">
        <v>16</v>
      </c>
    </row>
    <row r="131" spans="1:7" ht="15" customHeight="1" x14ac:dyDescent="0.25">
      <c r="A131" s="63">
        <v>45708</v>
      </c>
      <c r="B131" s="39" t="s">
        <v>9</v>
      </c>
      <c r="C131" s="39" t="s">
        <v>10</v>
      </c>
      <c r="D131" s="39" t="s">
        <v>93</v>
      </c>
      <c r="E131" s="40">
        <v>1311</v>
      </c>
      <c r="F131" s="39" t="s">
        <v>12</v>
      </c>
      <c r="G131" s="39" t="s">
        <v>12</v>
      </c>
    </row>
    <row r="132" spans="1:7" ht="15" customHeight="1" x14ac:dyDescent="0.25">
      <c r="A132" s="63">
        <v>45708</v>
      </c>
      <c r="B132" s="39" t="s">
        <v>13</v>
      </c>
      <c r="C132" s="39" t="s">
        <v>16</v>
      </c>
      <c r="D132" s="39" t="s">
        <v>18</v>
      </c>
      <c r="E132" s="40">
        <v>70</v>
      </c>
      <c r="F132" s="39" t="s">
        <v>15</v>
      </c>
      <c r="G132" s="39" t="s">
        <v>17</v>
      </c>
    </row>
    <row r="133" spans="1:7" ht="15" customHeight="1" x14ac:dyDescent="0.25">
      <c r="A133" s="59">
        <v>45708</v>
      </c>
      <c r="B133" s="46" t="s">
        <v>13</v>
      </c>
      <c r="C133" s="46" t="s">
        <v>16</v>
      </c>
      <c r="D133" s="46" t="s">
        <v>18</v>
      </c>
      <c r="E133" s="60">
        <v>50</v>
      </c>
      <c r="F133" s="46" t="s">
        <v>15</v>
      </c>
      <c r="G133" s="46" t="s">
        <v>17</v>
      </c>
    </row>
    <row r="134" spans="1:7" ht="15" customHeight="1" x14ac:dyDescent="0.25">
      <c r="A134" s="12">
        <v>45708</v>
      </c>
      <c r="B134" s="7" t="s">
        <v>13</v>
      </c>
      <c r="C134" s="7" t="s">
        <v>11</v>
      </c>
      <c r="D134" s="7" t="s">
        <v>96</v>
      </c>
      <c r="E134" s="13">
        <v>247.5</v>
      </c>
      <c r="F134" s="7" t="s">
        <v>15</v>
      </c>
      <c r="G134" s="7" t="s">
        <v>96</v>
      </c>
    </row>
    <row r="135" spans="1:7" ht="15" customHeight="1" x14ac:dyDescent="0.25">
      <c r="A135" s="12">
        <v>45710</v>
      </c>
      <c r="B135" s="7" t="s">
        <v>13</v>
      </c>
      <c r="C135" s="7" t="s">
        <v>16</v>
      </c>
      <c r="D135" s="7" t="s">
        <v>60</v>
      </c>
      <c r="E135" s="13">
        <v>359.33</v>
      </c>
      <c r="F135" s="7" t="s">
        <v>15</v>
      </c>
      <c r="G135" s="7" t="s">
        <v>16</v>
      </c>
    </row>
    <row r="136" spans="1:7" ht="15" customHeight="1" x14ac:dyDescent="0.25">
      <c r="A136" s="12">
        <v>45708</v>
      </c>
      <c r="B136" s="7" t="s">
        <v>13</v>
      </c>
      <c r="C136" s="7" t="s">
        <v>16</v>
      </c>
      <c r="D136" s="7" t="s">
        <v>14</v>
      </c>
      <c r="E136" s="13">
        <v>140</v>
      </c>
      <c r="F136" s="7" t="s">
        <v>15</v>
      </c>
      <c r="G136" s="7" t="s">
        <v>16</v>
      </c>
    </row>
    <row r="137" spans="1:7" ht="15" customHeight="1" x14ac:dyDescent="0.25">
      <c r="A137" s="12">
        <v>45717</v>
      </c>
      <c r="B137" s="7" t="s">
        <v>13</v>
      </c>
      <c r="C137" s="7" t="s">
        <v>16</v>
      </c>
      <c r="D137" s="7" t="s">
        <v>68</v>
      </c>
      <c r="E137" s="13">
        <v>15</v>
      </c>
      <c r="F137" s="7" t="s">
        <v>15</v>
      </c>
      <c r="G137" s="7" t="s">
        <v>16</v>
      </c>
    </row>
    <row r="138" spans="1:7" ht="15" customHeight="1" x14ac:dyDescent="0.25">
      <c r="A138" s="12">
        <v>45717</v>
      </c>
      <c r="B138" s="7" t="s">
        <v>13</v>
      </c>
      <c r="C138" s="7" t="s">
        <v>16</v>
      </c>
      <c r="D138" s="7" t="s">
        <v>91</v>
      </c>
      <c r="E138" s="13">
        <v>36</v>
      </c>
      <c r="F138" s="7" t="s">
        <v>15</v>
      </c>
      <c r="G138" s="7" t="s">
        <v>16</v>
      </c>
    </row>
    <row r="139" spans="1:7" ht="15" customHeight="1" x14ac:dyDescent="0.25">
      <c r="A139" s="12">
        <v>45717</v>
      </c>
      <c r="B139" s="7" t="s">
        <v>13</v>
      </c>
      <c r="C139" s="7" t="s">
        <v>16</v>
      </c>
      <c r="D139" s="7" t="s">
        <v>59</v>
      </c>
      <c r="E139" s="13">
        <v>23.81</v>
      </c>
      <c r="F139" s="7" t="s">
        <v>15</v>
      </c>
      <c r="G139" s="7" t="s">
        <v>16</v>
      </c>
    </row>
    <row r="140" spans="1:7" ht="15" customHeight="1" x14ac:dyDescent="0.25">
      <c r="A140" s="12">
        <v>45717</v>
      </c>
      <c r="B140" s="7" t="s">
        <v>13</v>
      </c>
      <c r="C140" s="7" t="s">
        <v>16</v>
      </c>
      <c r="D140" s="7" t="s">
        <v>69</v>
      </c>
      <c r="E140" s="13">
        <v>38.07</v>
      </c>
      <c r="F140" s="7" t="s">
        <v>15</v>
      </c>
      <c r="G140" s="7" t="s">
        <v>16</v>
      </c>
    </row>
    <row r="141" spans="1:7" ht="15" customHeight="1" x14ac:dyDescent="0.25">
      <c r="A141" s="12">
        <v>45717</v>
      </c>
      <c r="B141" s="7" t="s">
        <v>13</v>
      </c>
      <c r="C141" s="7" t="s">
        <v>16</v>
      </c>
      <c r="D141" s="7" t="s">
        <v>95</v>
      </c>
      <c r="E141" s="13">
        <v>4.16</v>
      </c>
      <c r="F141" s="7" t="s">
        <v>15</v>
      </c>
      <c r="G141" s="7" t="s">
        <v>16</v>
      </c>
    </row>
    <row r="142" spans="1:7" ht="15.75" customHeight="1" x14ac:dyDescent="0.25">
      <c r="A142" s="12">
        <v>45708</v>
      </c>
      <c r="B142" s="7" t="s">
        <v>13</v>
      </c>
      <c r="C142" s="7" t="s">
        <v>16</v>
      </c>
      <c r="D142" s="7" t="s">
        <v>53</v>
      </c>
      <c r="E142" s="13">
        <v>158.29</v>
      </c>
      <c r="F142" s="7" t="s">
        <v>15</v>
      </c>
      <c r="G142" s="7" t="s">
        <v>16</v>
      </c>
    </row>
    <row r="143" spans="1:7" ht="15.75" customHeight="1" x14ac:dyDescent="0.25">
      <c r="A143" s="12">
        <v>45708</v>
      </c>
      <c r="B143" s="7" t="s">
        <v>13</v>
      </c>
      <c r="C143" s="7" t="s">
        <v>16</v>
      </c>
      <c r="D143" s="7" t="s">
        <v>26</v>
      </c>
      <c r="E143" s="13">
        <v>319.5</v>
      </c>
      <c r="F143" s="7" t="s">
        <v>15</v>
      </c>
      <c r="G143" s="7" t="s">
        <v>16</v>
      </c>
    </row>
    <row r="144" spans="1:7" ht="15.75" customHeight="1" x14ac:dyDescent="0.25">
      <c r="A144" s="12">
        <v>45708</v>
      </c>
      <c r="B144" s="7" t="s">
        <v>9</v>
      </c>
      <c r="C144" s="7" t="s">
        <v>66</v>
      </c>
      <c r="D144" s="7" t="s">
        <v>100</v>
      </c>
      <c r="E144" s="13">
        <v>16</v>
      </c>
      <c r="F144" s="7" t="s">
        <v>12</v>
      </c>
      <c r="G144" s="7" t="s">
        <v>12</v>
      </c>
    </row>
    <row r="145" spans="1:7" ht="15.75" customHeight="1" x14ac:dyDescent="0.25">
      <c r="A145" s="12">
        <v>45708</v>
      </c>
      <c r="B145" s="7" t="s">
        <v>9</v>
      </c>
      <c r="C145" s="7" t="s">
        <v>31</v>
      </c>
      <c r="D145" s="7" t="s">
        <v>110</v>
      </c>
      <c r="E145" s="13">
        <v>270</v>
      </c>
      <c r="F145" s="7" t="s">
        <v>12</v>
      </c>
      <c r="G145" s="7" t="s">
        <v>12</v>
      </c>
    </row>
    <row r="146" spans="1:7" ht="15.75" customHeight="1" x14ac:dyDescent="0.25">
      <c r="A146" s="12">
        <v>45708</v>
      </c>
      <c r="B146" s="7" t="s">
        <v>13</v>
      </c>
      <c r="C146" s="7" t="s">
        <v>21</v>
      </c>
      <c r="D146" s="7" t="s">
        <v>55</v>
      </c>
      <c r="E146" s="13">
        <v>13.58</v>
      </c>
      <c r="F146" s="7" t="s">
        <v>15</v>
      </c>
      <c r="G146" s="7" t="s">
        <v>21</v>
      </c>
    </row>
    <row r="147" spans="1:7" ht="15.75" customHeight="1" x14ac:dyDescent="0.25">
      <c r="A147" s="12">
        <v>45710</v>
      </c>
      <c r="B147" s="7" t="s">
        <v>13</v>
      </c>
      <c r="C147" s="7" t="s">
        <v>21</v>
      </c>
      <c r="D147" s="7" t="s">
        <v>92</v>
      </c>
      <c r="E147" s="13">
        <v>15</v>
      </c>
      <c r="F147" s="7" t="s">
        <v>15</v>
      </c>
      <c r="G147" s="7" t="s">
        <v>21</v>
      </c>
    </row>
    <row r="148" spans="1:7" ht="15.75" customHeight="1" x14ac:dyDescent="0.25">
      <c r="A148" s="12">
        <v>45710</v>
      </c>
      <c r="B148" s="7" t="s">
        <v>13</v>
      </c>
      <c r="C148" s="7" t="s">
        <v>19</v>
      </c>
      <c r="D148" s="7" t="s">
        <v>20</v>
      </c>
      <c r="E148" s="13">
        <v>5.5</v>
      </c>
      <c r="F148" s="7" t="s">
        <v>15</v>
      </c>
      <c r="G148" s="7" t="s">
        <v>19</v>
      </c>
    </row>
    <row r="149" spans="1:7" ht="15.75" customHeight="1" x14ac:dyDescent="0.25">
      <c r="A149" s="12">
        <v>45711</v>
      </c>
      <c r="B149" s="7" t="s">
        <v>13</v>
      </c>
      <c r="C149" s="7" t="s">
        <v>16</v>
      </c>
      <c r="D149" s="7" t="s">
        <v>65</v>
      </c>
      <c r="E149" s="13">
        <v>50</v>
      </c>
      <c r="F149" s="7" t="s">
        <v>15</v>
      </c>
      <c r="G149" s="7" t="s">
        <v>16</v>
      </c>
    </row>
    <row r="150" spans="1:7" ht="15.75" customHeight="1" x14ac:dyDescent="0.25">
      <c r="A150" s="12">
        <v>45710</v>
      </c>
      <c r="B150" s="7" t="s">
        <v>13</v>
      </c>
      <c r="C150" s="7" t="s">
        <v>19</v>
      </c>
      <c r="D150" s="7" t="s">
        <v>21</v>
      </c>
      <c r="E150" s="13">
        <v>10</v>
      </c>
      <c r="F150" s="7" t="s">
        <v>15</v>
      </c>
      <c r="G150" s="7" t="s">
        <v>19</v>
      </c>
    </row>
    <row r="151" spans="1:7" ht="15.75" customHeight="1" x14ac:dyDescent="0.25">
      <c r="A151" s="12">
        <v>45712</v>
      </c>
      <c r="B151" s="7" t="s">
        <v>9</v>
      </c>
      <c r="C151" s="7" t="s">
        <v>28</v>
      </c>
      <c r="D151" s="7" t="s">
        <v>103</v>
      </c>
      <c r="E151" s="13">
        <v>17</v>
      </c>
      <c r="F151" s="7" t="s">
        <v>12</v>
      </c>
      <c r="G151" s="7" t="s">
        <v>12</v>
      </c>
    </row>
    <row r="152" spans="1:7" ht="15.75" customHeight="1" x14ac:dyDescent="0.25">
      <c r="A152" s="12">
        <v>45713</v>
      </c>
      <c r="B152" s="7" t="s">
        <v>13</v>
      </c>
      <c r="C152" s="7" t="s">
        <v>21</v>
      </c>
      <c r="D152" s="7" t="s">
        <v>55</v>
      </c>
      <c r="E152" s="13">
        <v>42.77</v>
      </c>
      <c r="F152" s="7" t="s">
        <v>15</v>
      </c>
      <c r="G152" s="7" t="s">
        <v>21</v>
      </c>
    </row>
    <row r="153" spans="1:7" ht="15.75" customHeight="1" x14ac:dyDescent="0.25">
      <c r="A153" s="12">
        <v>45713</v>
      </c>
      <c r="B153" s="7" t="s">
        <v>13</v>
      </c>
      <c r="C153" s="7" t="s">
        <v>21</v>
      </c>
      <c r="D153" s="7" t="s">
        <v>55</v>
      </c>
      <c r="E153" s="13">
        <v>5.91</v>
      </c>
      <c r="F153" s="7" t="s">
        <v>15</v>
      </c>
      <c r="G153" s="7" t="s">
        <v>21</v>
      </c>
    </row>
    <row r="154" spans="1:7" ht="15.75" customHeight="1" x14ac:dyDescent="0.25">
      <c r="A154" s="12">
        <v>45714</v>
      </c>
      <c r="B154" s="7" t="s">
        <v>13</v>
      </c>
      <c r="C154" s="7" t="s">
        <v>19</v>
      </c>
      <c r="D154" s="7" t="s">
        <v>21</v>
      </c>
      <c r="E154" s="13">
        <v>15.4</v>
      </c>
      <c r="F154" s="7" t="s">
        <v>15</v>
      </c>
      <c r="G154" s="7" t="s">
        <v>21</v>
      </c>
    </row>
    <row r="155" spans="1:7" ht="15.75" customHeight="1" x14ac:dyDescent="0.25">
      <c r="A155" s="12">
        <v>45714</v>
      </c>
      <c r="B155" s="7" t="s">
        <v>13</v>
      </c>
      <c r="C155" s="7" t="s">
        <v>19</v>
      </c>
      <c r="D155" s="7" t="s">
        <v>118</v>
      </c>
      <c r="E155" s="13">
        <v>6</v>
      </c>
      <c r="F155" s="7" t="s">
        <v>15</v>
      </c>
      <c r="G155" s="7" t="s">
        <v>19</v>
      </c>
    </row>
    <row r="156" spans="1:7" ht="15.75" customHeight="1" x14ac:dyDescent="0.25">
      <c r="A156" s="12">
        <v>45714</v>
      </c>
      <c r="B156" s="7" t="s">
        <v>13</v>
      </c>
      <c r="C156" s="7" t="s">
        <v>19</v>
      </c>
      <c r="D156" s="7" t="s">
        <v>119</v>
      </c>
      <c r="E156" s="13">
        <v>8.9</v>
      </c>
      <c r="F156" s="7" t="s">
        <v>15</v>
      </c>
      <c r="G156" s="7" t="s">
        <v>19</v>
      </c>
    </row>
    <row r="157" spans="1:7" ht="15.75" customHeight="1" x14ac:dyDescent="0.25">
      <c r="A157" s="12">
        <v>45714</v>
      </c>
      <c r="B157" s="7" t="s">
        <v>13</v>
      </c>
      <c r="C157" s="7" t="s">
        <v>19</v>
      </c>
      <c r="D157" s="7" t="s">
        <v>21</v>
      </c>
      <c r="E157" s="13">
        <v>2</v>
      </c>
      <c r="F157" s="7" t="s">
        <v>15</v>
      </c>
      <c r="G157" s="7" t="s">
        <v>19</v>
      </c>
    </row>
    <row r="158" spans="1:7" ht="15.75" customHeight="1" x14ac:dyDescent="0.25">
      <c r="A158" s="12">
        <v>45714</v>
      </c>
      <c r="B158" s="7" t="s">
        <v>13</v>
      </c>
      <c r="C158" s="7" t="s">
        <v>19</v>
      </c>
      <c r="D158" s="7" t="s">
        <v>21</v>
      </c>
      <c r="E158" s="13">
        <v>11.3</v>
      </c>
      <c r="F158" s="7" t="s">
        <v>15</v>
      </c>
      <c r="G158" s="7" t="s">
        <v>19</v>
      </c>
    </row>
    <row r="159" spans="1:7" ht="15.75" customHeight="1" x14ac:dyDescent="0.25">
      <c r="A159" s="12">
        <v>45714</v>
      </c>
      <c r="B159" s="7" t="s">
        <v>13</v>
      </c>
      <c r="C159" s="7" t="s">
        <v>19</v>
      </c>
      <c r="D159" s="7" t="s">
        <v>119</v>
      </c>
      <c r="E159" s="13">
        <v>3.4</v>
      </c>
      <c r="F159" s="7" t="s">
        <v>15</v>
      </c>
      <c r="G159" s="7" t="s">
        <v>19</v>
      </c>
    </row>
    <row r="160" spans="1:7" ht="15.75" customHeight="1" x14ac:dyDescent="0.25">
      <c r="A160" s="12">
        <v>45716</v>
      </c>
      <c r="B160" s="7" t="s">
        <v>13</v>
      </c>
      <c r="C160" s="7" t="s">
        <v>19</v>
      </c>
      <c r="D160" s="7" t="s">
        <v>119</v>
      </c>
      <c r="E160" s="13">
        <v>8.75</v>
      </c>
      <c r="F160" s="7" t="s">
        <v>15</v>
      </c>
      <c r="G160" s="7" t="s">
        <v>19</v>
      </c>
    </row>
    <row r="161" spans="1:7" ht="15.75" customHeight="1" x14ac:dyDescent="0.25">
      <c r="A161" s="58">
        <v>45717</v>
      </c>
      <c r="B161" s="20" t="s">
        <v>13</v>
      </c>
      <c r="C161" s="20" t="s">
        <v>19</v>
      </c>
      <c r="D161" s="20" t="s">
        <v>62</v>
      </c>
      <c r="E161" s="21">
        <v>6.9</v>
      </c>
      <c r="F161" s="20" t="s">
        <v>15</v>
      </c>
      <c r="G161" s="20" t="s">
        <v>19</v>
      </c>
    </row>
    <row r="162" spans="1:7" ht="15.75" customHeight="1" x14ac:dyDescent="0.25">
      <c r="A162" s="63">
        <v>45717</v>
      </c>
      <c r="B162" s="39" t="s">
        <v>13</v>
      </c>
      <c r="C162" s="39" t="s">
        <v>19</v>
      </c>
      <c r="D162" s="39" t="s">
        <v>21</v>
      </c>
      <c r="E162" s="40">
        <v>19.14</v>
      </c>
      <c r="F162" s="39" t="s">
        <v>15</v>
      </c>
      <c r="G162" s="39" t="s">
        <v>19</v>
      </c>
    </row>
    <row r="163" spans="1:7" ht="15.75" customHeight="1" x14ac:dyDescent="0.25">
      <c r="A163" s="63">
        <v>45719</v>
      </c>
      <c r="B163" s="39" t="s">
        <v>13</v>
      </c>
      <c r="C163" s="39" t="s">
        <v>19</v>
      </c>
      <c r="D163" s="39" t="s">
        <v>62</v>
      </c>
      <c r="E163" s="40">
        <v>21.98</v>
      </c>
      <c r="F163" s="39" t="s">
        <v>15</v>
      </c>
      <c r="G163" s="39" t="s">
        <v>19</v>
      </c>
    </row>
    <row r="164" spans="1:7" ht="15.75" customHeight="1" x14ac:dyDescent="0.25">
      <c r="A164" s="63">
        <v>45719</v>
      </c>
      <c r="B164" s="39" t="s">
        <v>13</v>
      </c>
      <c r="C164" s="39" t="s">
        <v>19</v>
      </c>
      <c r="D164" s="39" t="s">
        <v>27</v>
      </c>
      <c r="E164" s="40">
        <v>2.5</v>
      </c>
      <c r="F164" s="39" t="s">
        <v>15</v>
      </c>
      <c r="G164" s="39" t="s">
        <v>19</v>
      </c>
    </row>
    <row r="165" spans="1:7" ht="15.75" customHeight="1" x14ac:dyDescent="0.25">
      <c r="A165" s="63">
        <v>45719</v>
      </c>
      <c r="B165" s="39" t="s">
        <v>13</v>
      </c>
      <c r="C165" s="39" t="s">
        <v>19</v>
      </c>
      <c r="D165" s="39" t="s">
        <v>62</v>
      </c>
      <c r="E165" s="40">
        <v>0.99</v>
      </c>
      <c r="F165" s="39" t="s">
        <v>15</v>
      </c>
      <c r="G165" s="39" t="s">
        <v>19</v>
      </c>
    </row>
    <row r="166" spans="1:7" ht="15.75" customHeight="1" x14ac:dyDescent="0.25">
      <c r="A166" s="63">
        <v>45719</v>
      </c>
      <c r="B166" s="39" t="s">
        <v>13</v>
      </c>
      <c r="C166" s="39" t="s">
        <v>19</v>
      </c>
      <c r="D166" s="39" t="s">
        <v>62</v>
      </c>
      <c r="E166" s="40">
        <v>0.57999999999999996</v>
      </c>
      <c r="F166" s="39" t="s">
        <v>15</v>
      </c>
      <c r="G166" s="39" t="s">
        <v>19</v>
      </c>
    </row>
    <row r="167" spans="1:7" ht="15.75" customHeight="1" x14ac:dyDescent="0.25">
      <c r="A167" s="63">
        <v>45715</v>
      </c>
      <c r="B167" s="39" t="s">
        <v>13</v>
      </c>
      <c r="C167" s="39" t="s">
        <v>19</v>
      </c>
      <c r="D167" s="39" t="s">
        <v>102</v>
      </c>
      <c r="E167" s="40">
        <v>185.8</v>
      </c>
      <c r="F167" s="39" t="s">
        <v>11</v>
      </c>
      <c r="G167" s="39" t="s">
        <v>19</v>
      </c>
    </row>
    <row r="168" spans="1:7" ht="15.75" customHeight="1" x14ac:dyDescent="0.25">
      <c r="A168" s="63">
        <v>45715</v>
      </c>
      <c r="B168" s="39" t="s">
        <v>13</v>
      </c>
      <c r="C168" s="39" t="s">
        <v>21</v>
      </c>
      <c r="D168" s="39" t="s">
        <v>55</v>
      </c>
      <c r="E168" s="40">
        <v>35.96</v>
      </c>
      <c r="F168" s="39" t="s">
        <v>11</v>
      </c>
      <c r="G168" s="39" t="s">
        <v>21</v>
      </c>
    </row>
    <row r="169" spans="1:7" ht="15.75" customHeight="1" x14ac:dyDescent="0.25">
      <c r="A169" s="63">
        <v>45719</v>
      </c>
      <c r="B169" s="39" t="s">
        <v>13</v>
      </c>
      <c r="C169" s="39" t="s">
        <v>21</v>
      </c>
      <c r="D169" s="39" t="s">
        <v>55</v>
      </c>
      <c r="E169" s="40">
        <v>111.04</v>
      </c>
      <c r="F169" s="39" t="s">
        <v>11</v>
      </c>
      <c r="G169" s="39" t="s">
        <v>21</v>
      </c>
    </row>
    <row r="170" spans="1:7" ht="15.75" customHeight="1" x14ac:dyDescent="0.25">
      <c r="A170" s="63">
        <v>45716</v>
      </c>
      <c r="B170" s="39" t="s">
        <v>13</v>
      </c>
      <c r="C170" s="39" t="s">
        <v>19</v>
      </c>
      <c r="D170" s="39" t="s">
        <v>21</v>
      </c>
      <c r="E170" s="40">
        <v>33.5</v>
      </c>
      <c r="F170" s="39" t="s">
        <v>11</v>
      </c>
      <c r="G170" s="39" t="s">
        <v>19</v>
      </c>
    </row>
    <row r="171" spans="1:7" ht="15.75" customHeight="1" x14ac:dyDescent="0.25">
      <c r="A171" s="63">
        <v>45716</v>
      </c>
      <c r="B171" s="39" t="s">
        <v>13</v>
      </c>
      <c r="C171" s="39" t="s">
        <v>19</v>
      </c>
      <c r="D171" s="39" t="s">
        <v>62</v>
      </c>
      <c r="E171" s="40">
        <v>22.7</v>
      </c>
      <c r="F171" s="39" t="s">
        <v>11</v>
      </c>
      <c r="G171" s="39" t="s">
        <v>19</v>
      </c>
    </row>
    <row r="172" spans="1:7" ht="15.75" customHeight="1" x14ac:dyDescent="0.25">
      <c r="A172" s="63">
        <v>45717</v>
      </c>
      <c r="B172" s="39" t="s">
        <v>13</v>
      </c>
      <c r="C172" s="39" t="s">
        <v>19</v>
      </c>
      <c r="D172" s="39" t="s">
        <v>120</v>
      </c>
      <c r="E172" s="40">
        <v>4.6500000000000004</v>
      </c>
      <c r="F172" s="39" t="s">
        <v>11</v>
      </c>
      <c r="G172" s="39" t="s">
        <v>19</v>
      </c>
    </row>
    <row r="173" spans="1:7" ht="15.75" customHeight="1" x14ac:dyDescent="0.25">
      <c r="A173" s="63">
        <v>45717</v>
      </c>
      <c r="B173" s="39" t="s">
        <v>13</v>
      </c>
      <c r="C173" s="39" t="s">
        <v>21</v>
      </c>
      <c r="D173" s="39" t="s">
        <v>55</v>
      </c>
      <c r="E173" s="40">
        <v>10.6</v>
      </c>
      <c r="F173" s="39" t="s">
        <v>11</v>
      </c>
      <c r="G173" s="39" t="s">
        <v>21</v>
      </c>
    </row>
    <row r="174" spans="1:7" ht="15.75" customHeight="1" x14ac:dyDescent="0.25">
      <c r="A174" s="63">
        <v>45717</v>
      </c>
      <c r="B174" s="39" t="s">
        <v>13</v>
      </c>
      <c r="C174" s="39" t="s">
        <v>19</v>
      </c>
      <c r="D174" s="39" t="s">
        <v>62</v>
      </c>
      <c r="E174" s="40">
        <v>4.7</v>
      </c>
      <c r="F174" s="39" t="s">
        <v>11</v>
      </c>
      <c r="G174" s="39" t="s">
        <v>19</v>
      </c>
    </row>
    <row r="175" spans="1:7" ht="15.75" customHeight="1" x14ac:dyDescent="0.25">
      <c r="A175" s="63">
        <v>45721</v>
      </c>
      <c r="B175" s="39" t="s">
        <v>13</v>
      </c>
      <c r="C175" s="39" t="s">
        <v>19</v>
      </c>
      <c r="D175" s="39" t="s">
        <v>62</v>
      </c>
      <c r="E175" s="40">
        <v>7.5</v>
      </c>
      <c r="F175" s="39" t="s">
        <v>11</v>
      </c>
      <c r="G175" s="39" t="s">
        <v>19</v>
      </c>
    </row>
    <row r="176" spans="1:7" ht="15.75" customHeight="1" x14ac:dyDescent="0.25">
      <c r="A176" s="61">
        <v>45722</v>
      </c>
      <c r="B176" s="62" t="s">
        <v>13</v>
      </c>
      <c r="C176" s="62" t="s">
        <v>19</v>
      </c>
      <c r="D176" s="62" t="s">
        <v>21</v>
      </c>
      <c r="E176" s="38">
        <v>7.7</v>
      </c>
      <c r="F176" s="62" t="s">
        <v>11</v>
      </c>
      <c r="G176" s="62" t="s">
        <v>19</v>
      </c>
    </row>
    <row r="177" spans="1:7" ht="15.75" customHeight="1" x14ac:dyDescent="0.25">
      <c r="A177" s="61">
        <v>45722</v>
      </c>
      <c r="B177" s="62" t="s">
        <v>13</v>
      </c>
      <c r="C177" s="62" t="s">
        <v>19</v>
      </c>
      <c r="D177" s="62" t="s">
        <v>62</v>
      </c>
      <c r="E177" s="38">
        <v>0.32</v>
      </c>
      <c r="F177" s="62" t="s">
        <v>11</v>
      </c>
      <c r="G177" s="62" t="s">
        <v>19</v>
      </c>
    </row>
    <row r="178" spans="1:7" ht="15.75" customHeight="1" x14ac:dyDescent="0.25">
      <c r="A178" s="61">
        <v>45722</v>
      </c>
      <c r="B178" s="62" t="s">
        <v>13</v>
      </c>
      <c r="C178" s="62" t="s">
        <v>19</v>
      </c>
      <c r="D178" s="62" t="s">
        <v>20</v>
      </c>
      <c r="E178" s="38">
        <v>1.3</v>
      </c>
      <c r="F178" s="62" t="s">
        <v>15</v>
      </c>
      <c r="G178" s="62" t="s">
        <v>19</v>
      </c>
    </row>
    <row r="179" spans="1:7" ht="15.75" customHeight="1" x14ac:dyDescent="0.25">
      <c r="A179" s="61">
        <v>45717</v>
      </c>
      <c r="B179" s="62" t="s">
        <v>9</v>
      </c>
      <c r="C179" s="62" t="s">
        <v>31</v>
      </c>
      <c r="D179" s="62" t="s">
        <v>121</v>
      </c>
      <c r="E179" s="38">
        <v>150</v>
      </c>
      <c r="F179" s="62" t="s">
        <v>12</v>
      </c>
      <c r="G179" s="62" t="s">
        <v>12</v>
      </c>
    </row>
    <row r="180" spans="1:7" ht="15.75" customHeight="1" x14ac:dyDescent="0.25"/>
    <row r="181" spans="1:7" ht="15.75" customHeight="1" x14ac:dyDescent="0.25"/>
    <row r="182" spans="1:7" ht="15.75" customHeight="1" x14ac:dyDescent="0.25"/>
    <row r="183" spans="1:7" ht="15.75" customHeight="1" x14ac:dyDescent="0.25"/>
    <row r="184" spans="1:7" ht="15.75" customHeight="1" x14ac:dyDescent="0.25"/>
    <row r="185" spans="1:7" ht="15.75" customHeight="1" x14ac:dyDescent="0.25"/>
    <row r="186" spans="1:7" ht="15.75" customHeight="1" x14ac:dyDescent="0.25"/>
    <row r="187" spans="1:7" ht="15.75" customHeight="1" x14ac:dyDescent="0.25"/>
    <row r="188" spans="1:7" ht="15.75" customHeight="1" x14ac:dyDescent="0.25"/>
    <row r="189" spans="1:7" ht="15.75" customHeight="1" x14ac:dyDescent="0.25"/>
    <row r="190" spans="1:7" ht="15.75" customHeight="1" x14ac:dyDescent="0.25"/>
    <row r="191" spans="1:7" ht="15.75" customHeight="1" x14ac:dyDescent="0.25"/>
    <row r="192" spans="1: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4:G8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D1004"/>
  <sheetViews>
    <sheetView workbookViewId="0">
      <selection activeCell="C23" sqref="C23"/>
    </sheetView>
  </sheetViews>
  <sheetFormatPr defaultColWidth="11.25" defaultRowHeight="15" customHeight="1" x14ac:dyDescent="0.25"/>
  <cols>
    <col min="1" max="1" width="8.5" customWidth="1"/>
    <col min="2" max="2" width="23.25" bestFit="1" customWidth="1"/>
    <col min="3" max="3" width="12.5" customWidth="1"/>
    <col min="4" max="4" width="19.375" customWidth="1"/>
    <col min="5" max="5" width="8.5" customWidth="1"/>
    <col min="6" max="6" width="12.25" customWidth="1"/>
    <col min="7" max="26" width="8.5" customWidth="1"/>
  </cols>
  <sheetData>
    <row r="1" spans="1:4" ht="15.75" customHeight="1" x14ac:dyDescent="0.25">
      <c r="A1" s="15"/>
    </row>
    <row r="2" spans="1:4" ht="15.75" customHeight="1" x14ac:dyDescent="0.25">
      <c r="A2" s="15"/>
    </row>
    <row r="3" spans="1:4" ht="15.75" customHeight="1" x14ac:dyDescent="0.25">
      <c r="A3" s="16" t="s">
        <v>1</v>
      </c>
      <c r="B3" s="7"/>
      <c r="C3" s="17"/>
    </row>
    <row r="4" spans="1:4" ht="15.75" customHeight="1" x14ac:dyDescent="0.25">
      <c r="A4" s="15"/>
      <c r="B4" s="7" t="s">
        <v>10</v>
      </c>
      <c r="C4" s="18">
        <f>(SUMIFS('Registo Despesas'!E5:E990,'Registo Despesas'!C5:C990,"Vencimento",'Registo Despesas'!A5:A990,"&gt;="&amp;DATE(2025,2,20)))</f>
        <v>1311</v>
      </c>
    </row>
    <row r="5" spans="1:4" ht="15.75" customHeight="1" x14ac:dyDescent="0.25">
      <c r="A5" s="15"/>
      <c r="B5" s="7" t="s">
        <v>108</v>
      </c>
      <c r="C5" s="18">
        <f>(SUMIFS('Registo Despesas'!E5:E990,'Registo Despesas'!C5:C990,"Reembolso",'Registo Despesas'!A5:A990,"&gt;="&amp;DATE(2025,2,20)))</f>
        <v>16</v>
      </c>
    </row>
    <row r="6" spans="1:4" ht="15.75" customHeight="1" x14ac:dyDescent="0.25">
      <c r="A6" s="15"/>
      <c r="B6" s="7" t="s">
        <v>28</v>
      </c>
      <c r="C6" s="18">
        <f>(SUMIFS('Registo Despesas'!E5:E990,'Registo Despesas'!C5:C990,"Vendas",'Registo Despesas'!A5:A990,"&gt;="&amp;DATE(2025,2,20)))</f>
        <v>17</v>
      </c>
    </row>
    <row r="7" spans="1:4" ht="15.75" customHeight="1" x14ac:dyDescent="0.25">
      <c r="A7" s="15"/>
      <c r="B7" s="7" t="s">
        <v>29</v>
      </c>
      <c r="C7" s="18">
        <v>0</v>
      </c>
    </row>
    <row r="8" spans="1:4" ht="15.75" customHeight="1" x14ac:dyDescent="0.25">
      <c r="A8" s="15"/>
      <c r="B8" s="7" t="s">
        <v>30</v>
      </c>
      <c r="C8" s="18">
        <f>(SUMIFS('Registo Despesas'!E5:E990,'Registo Despesas'!C5:C990,"Transferência",'Registo Despesas'!A5:A990,"&gt;="&amp;DATE(2025,2,20)))</f>
        <v>420</v>
      </c>
    </row>
    <row r="9" spans="1:4" ht="15.75" customHeight="1" x14ac:dyDescent="0.25">
      <c r="A9" s="15"/>
      <c r="B9" s="7" t="s">
        <v>31</v>
      </c>
      <c r="C9" s="18">
        <v>0</v>
      </c>
    </row>
    <row r="10" spans="1:4" ht="15.75" customHeight="1" x14ac:dyDescent="0.25">
      <c r="A10" s="15">
        <v>1</v>
      </c>
      <c r="B10" s="19" t="s">
        <v>32</v>
      </c>
      <c r="C10" s="13">
        <f>SUM(C4:C9)</f>
        <v>1764</v>
      </c>
    </row>
    <row r="11" spans="1:4" ht="15.75" customHeight="1" x14ac:dyDescent="0.25">
      <c r="A11" s="15"/>
    </row>
    <row r="12" spans="1:4" ht="15.75" customHeight="1" x14ac:dyDescent="0.25">
      <c r="A12" s="19" t="s">
        <v>0</v>
      </c>
      <c r="B12" s="7"/>
      <c r="C12" s="7"/>
      <c r="D12" s="19" t="s">
        <v>33</v>
      </c>
    </row>
    <row r="13" spans="1:4" ht="15.75" customHeight="1" x14ac:dyDescent="0.25">
      <c r="A13" s="15"/>
      <c r="B13" s="7" t="s">
        <v>34</v>
      </c>
      <c r="C13" s="13">
        <f>(SUMIFS('Registo Despesas'!E5:E990,'Registo Despesas'!G5:G990,"Fixa",'Registo Despesas'!A5:A990,"&gt;="&amp;DATE(2025,2,20)))</f>
        <v>1144.1599999999999</v>
      </c>
      <c r="D13" s="13">
        <f>+Orçamento!B18-Resumo!C13</f>
        <v>0</v>
      </c>
    </row>
    <row r="14" spans="1:4" ht="15.75" customHeight="1" x14ac:dyDescent="0.25">
      <c r="A14" s="15"/>
      <c r="B14" s="7" t="s">
        <v>21</v>
      </c>
      <c r="C14" s="13">
        <f>(SUMIFS('Registo Despesas'!E5:E990,'Registo Despesas'!G5:G990,"Alimentação",'Registo Despesas'!A5:A990,"&gt;="&amp;DATE(2025,2,20)))</f>
        <v>250.26000000000002</v>
      </c>
      <c r="D14" s="13">
        <f>+Orçamento!B20-Resumo!C14</f>
        <v>-140.58999999999995</v>
      </c>
    </row>
    <row r="15" spans="1:4" ht="15.75" customHeight="1" x14ac:dyDescent="0.25">
      <c r="A15" s="15"/>
      <c r="B15" s="20" t="s">
        <v>24</v>
      </c>
      <c r="C15" s="21">
        <f>(SUMIFS('Registo Despesas'!E5:E990,'Registo Despesas'!G5:G990,"Saúde",'Registo Despesas'!A5:A990,"&gt;="&amp;DATE(2025,2,20)))</f>
        <v>0</v>
      </c>
      <c r="D15" s="21">
        <f>+Orçamento!B22-Resumo!C15</f>
        <v>26.320800000000016</v>
      </c>
    </row>
    <row r="16" spans="1:4" ht="15.75" customHeight="1" x14ac:dyDescent="0.25">
      <c r="A16" s="15"/>
      <c r="B16" s="39" t="s">
        <v>17</v>
      </c>
      <c r="C16" s="40">
        <f>(SUMIFS('Registo Despesas'!E5:E990,'Registo Despesas'!G5:G990,"Investimento",'Registo Despesas'!A5:A990,"&gt;="&amp;DATE(2025,2,20)))</f>
        <v>120</v>
      </c>
      <c r="D16" s="40">
        <f>+Orçamento!B21-Resumo!C16</f>
        <v>-91.485799999999983</v>
      </c>
    </row>
    <row r="17" spans="1:4" ht="15.75" customHeight="1" x14ac:dyDescent="0.25">
      <c r="A17" s="15"/>
      <c r="B17" s="65" t="s">
        <v>109</v>
      </c>
      <c r="C17" s="40">
        <f>(SUMIFS('Registo Despesas'!E5:E990,'Registo Despesas'!G5:G990,"Cartão Crédito",'Registo Despesas'!A5:A990,"&gt;="&amp;DATE(2025,2,20)))</f>
        <v>247.5</v>
      </c>
      <c r="D17" s="40">
        <f>+Orçamento!B21-Resumo!C17</f>
        <v>-218.98579999999998</v>
      </c>
    </row>
    <row r="18" spans="1:4" ht="15.75" customHeight="1" x14ac:dyDescent="0.25">
      <c r="A18" s="15"/>
      <c r="B18" s="14" t="s">
        <v>19</v>
      </c>
      <c r="C18" s="41">
        <f>(SUMIFS('Registo Despesas'!E5:E990,'Registo Despesas'!G5:G990,"Lúdica",'Registo Despesas'!A5:A990,"&gt;="&amp;DATE(2025,2,20)))</f>
        <v>376.10999999999996</v>
      </c>
      <c r="D18" s="42">
        <f>+Orçamento!B23-Resumo!C18</f>
        <v>-321.27499999999992</v>
      </c>
    </row>
    <row r="19" spans="1:4" ht="15.75" customHeight="1" thickBot="1" x14ac:dyDescent="0.3">
      <c r="A19" s="1">
        <v>2</v>
      </c>
      <c r="B19" s="22" t="s">
        <v>32</v>
      </c>
      <c r="C19" s="30">
        <f>SUM(C13:C18)</f>
        <v>2138.0299999999997</v>
      </c>
      <c r="D19" s="31">
        <f t="shared" ref="D19" si="0">SUM(D13:D18)</f>
        <v>-746.0157999999999</v>
      </c>
    </row>
    <row r="20" spans="1:4" ht="15.75" customHeight="1" x14ac:dyDescent="0.25">
      <c r="A20" s="1"/>
      <c r="B20" s="64" t="s">
        <v>96</v>
      </c>
      <c r="C20" s="41">
        <f>(SUMIFS('Registo Despesas'!E5:E990,'Registo Despesas'!F5:F990,"Crédito",'Registo Despesas'!A5:A990,"&gt;="&amp;DATE(2025,2,20)))</f>
        <v>424.46999999999997</v>
      </c>
      <c r="D20" s="57"/>
    </row>
    <row r="21" spans="1:4" ht="15.75" customHeight="1" x14ac:dyDescent="0.25">
      <c r="A21" s="1"/>
      <c r="B21" s="56" t="s">
        <v>107</v>
      </c>
      <c r="C21" s="41">
        <f>C19-C17</f>
        <v>1890.5299999999997</v>
      </c>
      <c r="D21" s="57"/>
    </row>
    <row r="22" spans="1:4" ht="15.75" customHeight="1" thickBot="1" x14ac:dyDescent="0.3">
      <c r="B22" s="14"/>
      <c r="C22" s="14"/>
    </row>
    <row r="23" spans="1:4" ht="15.75" customHeight="1" x14ac:dyDescent="0.25">
      <c r="B23" s="22" t="s">
        <v>35</v>
      </c>
      <c r="C23" s="24">
        <f>(C10-C19)</f>
        <v>-374.02999999999975</v>
      </c>
    </row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C16" sqref="C16"/>
    </sheetView>
  </sheetViews>
  <sheetFormatPr defaultRowHeight="15.75" x14ac:dyDescent="0.25"/>
  <cols>
    <col min="2" max="2" width="12.75" bestFit="1" customWidth="1"/>
    <col min="4" max="4" width="10.625" bestFit="1" customWidth="1"/>
  </cols>
  <sheetData>
    <row r="2" spans="2:5" x14ac:dyDescent="0.25">
      <c r="B2" s="68" t="s">
        <v>74</v>
      </c>
      <c r="C2" s="33">
        <v>33</v>
      </c>
      <c r="D2" s="66" t="s">
        <v>116</v>
      </c>
      <c r="E2" s="66" t="s">
        <v>117</v>
      </c>
    </row>
    <row r="3" spans="2:5" x14ac:dyDescent="0.25">
      <c r="B3" s="68" t="s">
        <v>111</v>
      </c>
      <c r="C3" s="33">
        <v>359.33</v>
      </c>
    </row>
    <row r="4" spans="2:5" x14ac:dyDescent="0.25">
      <c r="B4" s="68" t="s">
        <v>26</v>
      </c>
      <c r="C4" s="33">
        <v>319.5</v>
      </c>
    </row>
    <row r="5" spans="2:5" x14ac:dyDescent="0.25">
      <c r="B5" s="68" t="s">
        <v>91</v>
      </c>
      <c r="C5" s="33">
        <v>36</v>
      </c>
    </row>
    <row r="6" spans="2:5" x14ac:dyDescent="0.25">
      <c r="B6" s="68" t="s">
        <v>68</v>
      </c>
      <c r="C6" s="33">
        <v>15</v>
      </c>
    </row>
    <row r="7" spans="2:5" x14ac:dyDescent="0.25">
      <c r="B7" s="68" t="s">
        <v>59</v>
      </c>
      <c r="C7" s="33">
        <v>23.81</v>
      </c>
    </row>
    <row r="8" spans="2:5" x14ac:dyDescent="0.25">
      <c r="C8" s="67">
        <f>SUM(C2:C7)</f>
        <v>786.63999999999987</v>
      </c>
      <c r="D8" s="67">
        <v>1311</v>
      </c>
      <c r="E8" s="69">
        <f>C8/D8</f>
        <v>0.60003051106025929</v>
      </c>
    </row>
    <row r="12" spans="2:5" x14ac:dyDescent="0.25">
      <c r="B12" s="66" t="s">
        <v>115</v>
      </c>
      <c r="C12" s="67">
        <v>200</v>
      </c>
    </row>
    <row r="13" spans="2:5" x14ac:dyDescent="0.25">
      <c r="B13" s="68" t="s">
        <v>112</v>
      </c>
      <c r="C13" s="33">
        <v>30</v>
      </c>
    </row>
    <row r="14" spans="2:5" x14ac:dyDescent="0.25">
      <c r="B14" s="68" t="s">
        <v>113</v>
      </c>
      <c r="C14" s="33">
        <v>30</v>
      </c>
    </row>
    <row r="15" spans="2:5" x14ac:dyDescent="0.25">
      <c r="B15" s="68" t="s">
        <v>114</v>
      </c>
      <c r="C15" s="33">
        <v>20</v>
      </c>
      <c r="D15" s="67"/>
    </row>
    <row r="16" spans="2:5" x14ac:dyDescent="0.25">
      <c r="C16" s="67">
        <f>SUM(C12:C15)</f>
        <v>280</v>
      </c>
      <c r="D16" s="67">
        <v>900</v>
      </c>
      <c r="E16" s="69">
        <f>C16/D16</f>
        <v>0.31111111111111112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5" sqref="E15"/>
    </sheetView>
  </sheetViews>
  <sheetFormatPr defaultRowHeight="15.75" x14ac:dyDescent="0.25"/>
  <cols>
    <col min="1" max="1" width="10" bestFit="1" customWidth="1"/>
    <col min="2" max="2" width="12.25" bestFit="1" customWidth="1"/>
    <col min="3" max="3" width="10.625" bestFit="1" customWidth="1"/>
    <col min="4" max="4" width="19.375" bestFit="1" customWidth="1"/>
    <col min="5" max="5" width="16.625" bestFit="1" customWidth="1"/>
  </cols>
  <sheetData>
    <row r="1" spans="1:5" x14ac:dyDescent="0.25">
      <c r="A1" s="36" t="s">
        <v>77</v>
      </c>
      <c r="B1" s="36" t="s">
        <v>1</v>
      </c>
      <c r="C1" s="36" t="s">
        <v>0</v>
      </c>
      <c r="D1" s="36" t="s">
        <v>78</v>
      </c>
      <c r="E1" s="36" t="s">
        <v>106</v>
      </c>
    </row>
    <row r="2" spans="1:5" x14ac:dyDescent="0.25">
      <c r="A2" s="36" t="s">
        <v>79</v>
      </c>
      <c r="B2" s="33">
        <v>1826.09</v>
      </c>
      <c r="C2" s="33">
        <v>1932.17</v>
      </c>
      <c r="D2" s="35">
        <f>B2/C2-1</f>
        <v>-5.4902001376690546E-2</v>
      </c>
      <c r="E2" s="35">
        <f>B2/SUM(C2,215.46,84.15)-1</f>
        <v>-0.18177866994058567</v>
      </c>
    </row>
    <row r="3" spans="1:5" x14ac:dyDescent="0.25">
      <c r="A3" s="36" t="s">
        <v>80</v>
      </c>
      <c r="B3" s="33">
        <v>2193.54</v>
      </c>
      <c r="C3" s="33">
        <v>1968.9</v>
      </c>
      <c r="D3" s="35">
        <f>B3/C3-1</f>
        <v>0.11409416425415198</v>
      </c>
      <c r="E3" s="35">
        <f>B3/2211.99-1</f>
        <v>-8.3409057002968856E-3</v>
      </c>
    </row>
    <row r="4" spans="1:5" x14ac:dyDescent="0.25">
      <c r="A4" s="36" t="s">
        <v>81</v>
      </c>
      <c r="B4" s="33"/>
      <c r="C4" s="33"/>
      <c r="D4" s="34"/>
    </row>
    <row r="5" spans="1:5" x14ac:dyDescent="0.25">
      <c r="A5" s="36" t="s">
        <v>82</v>
      </c>
      <c r="B5" s="33"/>
      <c r="C5" s="33"/>
      <c r="D5" s="34"/>
    </row>
    <row r="6" spans="1:5" x14ac:dyDescent="0.25">
      <c r="A6" s="36" t="s">
        <v>83</v>
      </c>
      <c r="B6" s="33"/>
      <c r="C6" s="33"/>
      <c r="D6" s="34"/>
    </row>
    <row r="7" spans="1:5" x14ac:dyDescent="0.25">
      <c r="A7" s="36" t="s">
        <v>84</v>
      </c>
      <c r="B7" s="33"/>
      <c r="C7" s="33"/>
      <c r="D7" s="34"/>
    </row>
    <row r="8" spans="1:5" x14ac:dyDescent="0.25">
      <c r="A8" s="36" t="s">
        <v>85</v>
      </c>
      <c r="B8" s="33"/>
      <c r="C8" s="33"/>
      <c r="D8" s="34"/>
    </row>
    <row r="9" spans="1:5" x14ac:dyDescent="0.25">
      <c r="A9" s="36" t="s">
        <v>86</v>
      </c>
      <c r="B9" s="33"/>
      <c r="C9" s="33"/>
      <c r="D9" s="34"/>
    </row>
    <row r="10" spans="1:5" x14ac:dyDescent="0.25">
      <c r="A10" s="36" t="s">
        <v>87</v>
      </c>
      <c r="B10" s="33"/>
      <c r="C10" s="33"/>
      <c r="D10" s="34"/>
    </row>
    <row r="11" spans="1:5" x14ac:dyDescent="0.25">
      <c r="A11" s="36" t="s">
        <v>88</v>
      </c>
      <c r="B11" s="33"/>
      <c r="C11" s="33"/>
      <c r="D11" s="34"/>
    </row>
    <row r="12" spans="1:5" x14ac:dyDescent="0.25">
      <c r="A12" s="36" t="s">
        <v>89</v>
      </c>
      <c r="B12" s="33"/>
      <c r="C12" s="33"/>
      <c r="D12" s="34"/>
    </row>
    <row r="13" spans="1:5" x14ac:dyDescent="0.25">
      <c r="A13" s="36" t="s">
        <v>90</v>
      </c>
      <c r="B13" s="33"/>
      <c r="C13" s="33"/>
      <c r="D13" s="34"/>
    </row>
  </sheetData>
  <conditionalFormatting sqref="D2:D3">
    <cfRule type="cellIs" dxfId="8" priority="7" operator="greaterThan">
      <formula>5</formula>
    </cfRule>
    <cfRule type="cellIs" dxfId="7" priority="8" operator="lessThan">
      <formula>0</formula>
    </cfRule>
    <cfRule type="cellIs" dxfId="6" priority="9" operator="between">
      <formula>0</formula>
      <formula>5</formula>
    </cfRule>
  </conditionalFormatting>
  <conditionalFormatting sqref="E2">
    <cfRule type="cellIs" dxfId="5" priority="4" operator="greaterThan">
      <formula>5</formula>
    </cfRule>
    <cfRule type="cellIs" dxfId="4" priority="5" operator="lessThan">
      <formula>0</formula>
    </cfRule>
    <cfRule type="cellIs" dxfId="3" priority="6" operator="between">
      <formula>0</formula>
      <formula>5</formula>
    </cfRule>
  </conditionalFormatting>
  <conditionalFormatting sqref="E3">
    <cfRule type="cellIs" dxfId="2" priority="1" operator="greaterThan">
      <formula>5</formula>
    </cfRule>
    <cfRule type="cellIs" dxfId="1" priority="2" operator="lessThan">
      <formula>0</formula>
    </cfRule>
    <cfRule type="cellIs" dxfId="0" priority="3" operator="between">
      <formula>0</formula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C1004"/>
  <sheetViews>
    <sheetView workbookViewId="0">
      <selection activeCell="C20" sqref="C20"/>
    </sheetView>
  </sheetViews>
  <sheetFormatPr defaultColWidth="11.25" defaultRowHeight="15" customHeight="1" x14ac:dyDescent="0.25"/>
  <cols>
    <col min="1" max="1" width="15" bestFit="1" customWidth="1"/>
    <col min="2" max="2" width="12.625" customWidth="1"/>
    <col min="3" max="3" width="12.375" customWidth="1"/>
    <col min="4" max="4" width="11" customWidth="1"/>
    <col min="5" max="5" width="11.375" customWidth="1"/>
    <col min="6" max="26" width="8.5" customWidth="1"/>
  </cols>
  <sheetData>
    <row r="1" spans="1:2" ht="15.75" customHeight="1" x14ac:dyDescent="0.25"/>
    <row r="2" spans="1:2" ht="15.75" customHeight="1" x14ac:dyDescent="0.25"/>
    <row r="3" spans="1:2" ht="15.75" customHeight="1" x14ac:dyDescent="0.25"/>
    <row r="4" spans="1:2" ht="15.75" customHeight="1" x14ac:dyDescent="0.25"/>
    <row r="5" spans="1:2" ht="15.75" customHeight="1" x14ac:dyDescent="0.25"/>
    <row r="6" spans="1:2" ht="15.75" customHeight="1" x14ac:dyDescent="0.25">
      <c r="A6" s="19" t="s">
        <v>9</v>
      </c>
      <c r="B6" s="19" t="s">
        <v>6</v>
      </c>
    </row>
    <row r="7" spans="1:2" ht="15.75" customHeight="1" x14ac:dyDescent="0.25">
      <c r="A7" s="7" t="s">
        <v>10</v>
      </c>
      <c r="B7" s="18">
        <v>1311</v>
      </c>
    </row>
    <row r="8" spans="1:2" ht="15.75" customHeight="1" x14ac:dyDescent="0.25">
      <c r="A8" s="7" t="s">
        <v>31</v>
      </c>
      <c r="B8" s="18">
        <v>300</v>
      </c>
    </row>
    <row r="9" spans="1:2" ht="15.75" customHeight="1" x14ac:dyDescent="0.25">
      <c r="A9" s="7" t="s">
        <v>36</v>
      </c>
      <c r="B9" s="18">
        <v>0</v>
      </c>
    </row>
    <row r="10" spans="1:2" ht="15.75" customHeight="1" x14ac:dyDescent="0.25">
      <c r="A10" s="7" t="s">
        <v>28</v>
      </c>
      <c r="B10" s="18">
        <v>0</v>
      </c>
    </row>
    <row r="11" spans="1:2" ht="15.75" customHeight="1" x14ac:dyDescent="0.25">
      <c r="A11" s="7" t="s">
        <v>96</v>
      </c>
      <c r="B11" s="18">
        <f>(SUMIFS('Registo Despesas'!E5:E990,'Registo Despesas'!G5:G990,"Cartão Crédito",'Registo Despesas'!A5:A990,"&gt;="&amp;DATE(2025,2,20)))</f>
        <v>247.5</v>
      </c>
    </row>
    <row r="12" spans="1:2" ht="15.75" customHeight="1" x14ac:dyDescent="0.25">
      <c r="A12" s="7" t="s">
        <v>34</v>
      </c>
      <c r="B12" s="18">
        <f>(SUMIFS('Registo Despesas'!E5:E990,'Registo Despesas'!G5:G990,"Fixa",'Registo Despesas'!A5:A990,"&gt;="&amp;DATE(2025,2,20)))</f>
        <v>1144.1599999999999</v>
      </c>
    </row>
    <row r="13" spans="1:2" ht="15.75" customHeight="1" x14ac:dyDescent="0.25">
      <c r="A13" s="7" t="s">
        <v>98</v>
      </c>
      <c r="B13" s="18">
        <f>SUM(B11:B12)</f>
        <v>1391.6599999999999</v>
      </c>
    </row>
    <row r="14" spans="1:2" ht="15.75" customHeight="1" x14ac:dyDescent="0.25">
      <c r="A14" s="54" t="s">
        <v>37</v>
      </c>
      <c r="B14" s="55">
        <f>SUM(B7:B10)-B13</f>
        <v>219.34000000000015</v>
      </c>
    </row>
    <row r="15" spans="1:2" ht="15.75" customHeight="1" x14ac:dyDescent="0.25">
      <c r="A15" s="15"/>
      <c r="B15" s="23"/>
    </row>
    <row r="16" spans="1:2" ht="15.75" customHeight="1" x14ac:dyDescent="0.25"/>
    <row r="17" spans="1:3" ht="15.75" customHeight="1" x14ac:dyDescent="0.25">
      <c r="A17" s="19" t="s">
        <v>0</v>
      </c>
      <c r="B17" s="19" t="s">
        <v>6</v>
      </c>
      <c r="C17" s="19" t="s">
        <v>38</v>
      </c>
    </row>
    <row r="18" spans="1:3" ht="15.75" customHeight="1" x14ac:dyDescent="0.25">
      <c r="A18" s="43" t="s">
        <v>34</v>
      </c>
      <c r="B18" s="44">
        <f>B12</f>
        <v>1144.1599999999999</v>
      </c>
      <c r="C18" s="45">
        <f>B12/B7</f>
        <v>0.87273836765827606</v>
      </c>
    </row>
    <row r="19" spans="1:3" ht="15.75" customHeight="1" x14ac:dyDescent="0.25">
      <c r="A19" s="49" t="s">
        <v>96</v>
      </c>
      <c r="B19" s="50">
        <f>B11</f>
        <v>247.5</v>
      </c>
      <c r="C19" s="51">
        <f>B11/B7</f>
        <v>0.18878718535469108</v>
      </c>
    </row>
    <row r="20" spans="1:3" ht="15.75" customHeight="1" x14ac:dyDescent="0.25">
      <c r="A20" s="46" t="s">
        <v>21</v>
      </c>
      <c r="B20" s="47">
        <f>B14*C20</f>
        <v>109.67000000000007</v>
      </c>
      <c r="C20" s="48">
        <v>0.5</v>
      </c>
    </row>
    <row r="21" spans="1:3" ht="15.75" customHeight="1" x14ac:dyDescent="0.25">
      <c r="A21" s="7" t="s">
        <v>17</v>
      </c>
      <c r="B21" s="18">
        <f>B14*C21</f>
        <v>28.51420000000002</v>
      </c>
      <c r="C21" s="25">
        <v>0.13</v>
      </c>
    </row>
    <row r="22" spans="1:3" ht="15.75" customHeight="1" x14ac:dyDescent="0.25">
      <c r="A22" s="7" t="s">
        <v>24</v>
      </c>
      <c r="B22" s="18">
        <f>B14*C22</f>
        <v>26.320800000000016</v>
      </c>
      <c r="C22" s="25">
        <v>0.12</v>
      </c>
    </row>
    <row r="23" spans="1:3" ht="15.75" customHeight="1" x14ac:dyDescent="0.25">
      <c r="A23" s="7" t="s">
        <v>19</v>
      </c>
      <c r="B23" s="18">
        <f>B14*C23</f>
        <v>54.835000000000036</v>
      </c>
      <c r="C23" s="25">
        <v>0.25</v>
      </c>
    </row>
    <row r="24" spans="1:3" ht="15.75" customHeight="1" x14ac:dyDescent="0.25">
      <c r="A24" s="52" t="s">
        <v>97</v>
      </c>
      <c r="B24" s="2">
        <f>SUM(B20:B23)</f>
        <v>219.34000000000015</v>
      </c>
      <c r="C24" s="26">
        <f>SUM(C20:C23)</f>
        <v>1</v>
      </c>
    </row>
    <row r="25" spans="1:3" ht="15.75" customHeight="1" x14ac:dyDescent="0.25"/>
    <row r="26" spans="1:3" ht="15.75" customHeight="1" x14ac:dyDescent="0.25">
      <c r="A26" t="s">
        <v>54</v>
      </c>
      <c r="B26" s="53">
        <f>SUM(B18:B23)</f>
        <v>1611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B1:F1002"/>
  <sheetViews>
    <sheetView workbookViewId="0">
      <selection activeCell="F13" sqref="F13"/>
    </sheetView>
  </sheetViews>
  <sheetFormatPr defaultColWidth="11.25" defaultRowHeight="15" customHeight="1" x14ac:dyDescent="0.25"/>
  <cols>
    <col min="1" max="1" width="8.5" customWidth="1"/>
    <col min="2" max="2" width="17.375" customWidth="1"/>
    <col min="3" max="3" width="10" customWidth="1"/>
    <col min="4" max="26" width="8.5" customWidth="1"/>
  </cols>
  <sheetData>
    <row r="1" spans="2:6" ht="15.75" customHeight="1" x14ac:dyDescent="0.25"/>
    <row r="2" spans="2:6" ht="15.75" customHeight="1" x14ac:dyDescent="0.25">
      <c r="B2" s="27" t="s">
        <v>39</v>
      </c>
    </row>
    <row r="3" spans="2:6" ht="15.75" customHeight="1" x14ac:dyDescent="0.25">
      <c r="C3" s="7" t="s">
        <v>40</v>
      </c>
      <c r="D3" s="13">
        <v>38.07</v>
      </c>
      <c r="E3" s="7" t="s">
        <v>41</v>
      </c>
    </row>
    <row r="4" spans="2:6" ht="15.75" customHeight="1" x14ac:dyDescent="0.25">
      <c r="C4" s="7" t="s">
        <v>14</v>
      </c>
      <c r="D4" s="13">
        <v>132.57</v>
      </c>
      <c r="E4" s="7" t="s">
        <v>41</v>
      </c>
    </row>
    <row r="5" spans="2:6" ht="15.75" customHeight="1" x14ac:dyDescent="0.25">
      <c r="C5" s="7" t="s">
        <v>42</v>
      </c>
      <c r="D5" s="13">
        <v>359.93</v>
      </c>
      <c r="E5" s="7" t="s">
        <v>41</v>
      </c>
    </row>
    <row r="6" spans="2:6" ht="15.75" customHeight="1" x14ac:dyDescent="0.25">
      <c r="B6" s="27" t="s">
        <v>43</v>
      </c>
    </row>
    <row r="7" spans="2:6" ht="15.75" customHeight="1" x14ac:dyDescent="0.25">
      <c r="C7" s="7" t="s">
        <v>44</v>
      </c>
      <c r="D7" s="13">
        <v>8.32</v>
      </c>
      <c r="E7" s="7" t="s">
        <v>41</v>
      </c>
    </row>
    <row r="8" spans="2:6" ht="15.75" customHeight="1" x14ac:dyDescent="0.25">
      <c r="C8" s="7" t="s">
        <v>45</v>
      </c>
      <c r="D8" s="13">
        <v>4.16</v>
      </c>
      <c r="E8" s="7" t="s">
        <v>41</v>
      </c>
    </row>
    <row r="9" spans="2:6" ht="15.75" customHeight="1" x14ac:dyDescent="0.25">
      <c r="B9" s="27" t="s">
        <v>46</v>
      </c>
    </row>
    <row r="10" spans="2:6" ht="15.75" customHeight="1" x14ac:dyDescent="0.25">
      <c r="C10" s="7" t="s">
        <v>14</v>
      </c>
      <c r="D10" s="13">
        <v>180</v>
      </c>
      <c r="E10" s="7" t="s">
        <v>47</v>
      </c>
    </row>
    <row r="11" spans="2:6" ht="15.75" customHeight="1" x14ac:dyDescent="0.25">
      <c r="C11" s="7" t="s">
        <v>11</v>
      </c>
      <c r="D11" s="13">
        <v>23.81</v>
      </c>
      <c r="E11" s="7" t="s">
        <v>41</v>
      </c>
    </row>
    <row r="12" spans="2:6" ht="15.75" customHeight="1" x14ac:dyDescent="0.25">
      <c r="C12" s="7" t="s">
        <v>42</v>
      </c>
      <c r="D12" s="13">
        <v>139.91999999999999</v>
      </c>
      <c r="E12" s="7" t="s">
        <v>47</v>
      </c>
      <c r="F12" t="s">
        <v>80</v>
      </c>
    </row>
    <row r="13" spans="2:6" ht="15.75" customHeight="1" x14ac:dyDescent="0.25">
      <c r="B13" s="27" t="s">
        <v>48</v>
      </c>
    </row>
    <row r="14" spans="2:6" ht="15.75" customHeight="1" x14ac:dyDescent="0.25">
      <c r="B14" s="27"/>
      <c r="C14" s="37" t="s">
        <v>49</v>
      </c>
      <c r="D14" s="38">
        <v>15</v>
      </c>
      <c r="E14" s="37" t="s">
        <v>41</v>
      </c>
    </row>
    <row r="15" spans="2:6" ht="15.75" customHeight="1" x14ac:dyDescent="0.25">
      <c r="B15" s="27"/>
      <c r="C15" s="37" t="s">
        <v>49</v>
      </c>
      <c r="D15" s="38">
        <v>36</v>
      </c>
      <c r="E15" s="37" t="s">
        <v>41</v>
      </c>
    </row>
    <row r="16" spans="2:6" ht="15.75" customHeight="1" x14ac:dyDescent="0.25">
      <c r="C16" s="39" t="s">
        <v>49</v>
      </c>
      <c r="D16" s="40">
        <v>213</v>
      </c>
      <c r="E16" s="39" t="s">
        <v>41</v>
      </c>
    </row>
    <row r="17" spans="2:5" ht="15.75" customHeight="1" x14ac:dyDescent="0.25">
      <c r="B17" s="27" t="s">
        <v>50</v>
      </c>
    </row>
    <row r="18" spans="2:5" ht="15.75" customHeight="1" x14ac:dyDescent="0.25">
      <c r="C18" s="7" t="s">
        <v>14</v>
      </c>
      <c r="D18" s="28">
        <v>28</v>
      </c>
      <c r="E18" s="7" t="s">
        <v>41</v>
      </c>
    </row>
    <row r="19" spans="2:5" ht="15.75" customHeight="1" x14ac:dyDescent="0.25">
      <c r="C19" s="15"/>
      <c r="D19" s="29"/>
      <c r="E19" s="15"/>
    </row>
    <row r="20" spans="2:5" ht="15.75" customHeight="1" x14ac:dyDescent="0.25">
      <c r="B20" s="27" t="s">
        <v>51</v>
      </c>
      <c r="C20" s="15"/>
      <c r="D20" s="29"/>
      <c r="E20" s="15"/>
    </row>
    <row r="21" spans="2:5" ht="15.75" customHeight="1" x14ac:dyDescent="0.25">
      <c r="C21" s="7" t="s">
        <v>52</v>
      </c>
      <c r="D21" s="7"/>
      <c r="E21" s="7"/>
    </row>
    <row r="22" spans="2:5" ht="15.75" customHeight="1" x14ac:dyDescent="0.25">
      <c r="C22" s="7" t="s">
        <v>53</v>
      </c>
      <c r="D22" s="7"/>
      <c r="E22" s="7"/>
    </row>
    <row r="23" spans="2:5" ht="15.75" customHeight="1" x14ac:dyDescent="0.25"/>
    <row r="24" spans="2:5" ht="15.75" customHeight="1" x14ac:dyDescent="0.25">
      <c r="B24" s="19" t="s">
        <v>54</v>
      </c>
      <c r="C24" s="7" t="s">
        <v>41</v>
      </c>
      <c r="D24" s="7">
        <f>+(SUMIFS(D3:D18,E3:E18,"MENSAL"))</f>
        <v>858.8599999999999</v>
      </c>
    </row>
    <row r="25" spans="2:5" ht="15.75" customHeight="1" x14ac:dyDescent="0.25">
      <c r="B25" s="7"/>
      <c r="C25" s="7" t="s">
        <v>47</v>
      </c>
      <c r="D25" s="7">
        <f>+(SUMIFS(D3:D18,E3:E18,"Anual"))</f>
        <v>319.91999999999996</v>
      </c>
    </row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Registo Despesas</vt:lpstr>
      <vt:lpstr>Resumo</vt:lpstr>
      <vt:lpstr>Folha1</vt:lpstr>
      <vt:lpstr>Resumo_Meses</vt:lpstr>
      <vt:lpstr>Orçamento</vt:lpstr>
      <vt:lpstr>FIXAS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Filipe Ribeiro Abreu</cp:lastModifiedBy>
  <dcterms:modified xsi:type="dcterms:W3CDTF">2025-03-06T16:01:10Z</dcterms:modified>
</cp:coreProperties>
</file>